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\__WORK_САЙТЫ\Заготовки для сайта\_АКЦИИ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Лист1!$A$2:$A$491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8" i="1" l="1"/>
  <c r="H327" i="1"/>
  <c r="H326" i="1"/>
  <c r="H325" i="1"/>
  <c r="H276" i="1"/>
  <c r="H275" i="1"/>
  <c r="H255" i="1"/>
  <c r="H254" i="1"/>
  <c r="H5" i="1"/>
  <c r="H8" i="1"/>
  <c r="H9" i="1"/>
  <c r="H10" i="1"/>
  <c r="H13" i="1"/>
  <c r="H15" i="1"/>
  <c r="H16" i="1"/>
  <c r="H17" i="1"/>
  <c r="H18" i="1"/>
  <c r="H19" i="1"/>
  <c r="H23" i="1"/>
  <c r="H25" i="1"/>
  <c r="H28" i="1"/>
  <c r="H29" i="1"/>
  <c r="H32" i="1"/>
  <c r="H34" i="1"/>
  <c r="H37" i="1"/>
  <c r="H39" i="1"/>
  <c r="H41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91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47" i="1"/>
  <c r="H148" i="1"/>
  <c r="H149" i="1"/>
  <c r="H150" i="1"/>
  <c r="H151" i="1"/>
  <c r="H152" i="1"/>
  <c r="H154" i="1"/>
  <c r="H155" i="1"/>
  <c r="H171" i="1"/>
  <c r="H172" i="1"/>
  <c r="H173" i="1"/>
  <c r="H174" i="1"/>
  <c r="H176" i="1"/>
  <c r="H177" i="1"/>
  <c r="H178" i="1"/>
  <c r="H179" i="1"/>
  <c r="H180" i="1"/>
  <c r="H181" i="1"/>
  <c r="H182" i="1"/>
  <c r="H183" i="1"/>
  <c r="H184" i="1"/>
  <c r="H186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17" i="1"/>
  <c r="H218" i="1"/>
  <c r="H224" i="1"/>
  <c r="H226" i="1"/>
  <c r="H230" i="1"/>
  <c r="H232" i="1"/>
  <c r="H233" i="1"/>
  <c r="H235" i="1"/>
  <c r="H236" i="1"/>
  <c r="H237" i="1"/>
  <c r="H238" i="1"/>
  <c r="H242" i="1"/>
  <c r="H244" i="1"/>
  <c r="H245" i="1"/>
  <c r="H248" i="1"/>
  <c r="H249" i="1"/>
  <c r="H250" i="1"/>
  <c r="H251" i="1"/>
  <c r="H253" i="1"/>
  <c r="H256" i="1"/>
  <c r="H257" i="1"/>
  <c r="H258" i="1"/>
  <c r="H259" i="1"/>
  <c r="H260" i="1"/>
  <c r="H262" i="1"/>
  <c r="H263" i="1"/>
  <c r="H264" i="1"/>
  <c r="H266" i="1"/>
  <c r="H267" i="1"/>
  <c r="H268" i="1"/>
  <c r="H269" i="1"/>
  <c r="H270" i="1"/>
  <c r="H271" i="1"/>
  <c r="H272" i="1"/>
  <c r="H277" i="1"/>
  <c r="H279" i="1"/>
  <c r="H280" i="1"/>
  <c r="H282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304" i="1"/>
  <c r="H305" i="1"/>
  <c r="H318" i="1"/>
  <c r="H324" i="1"/>
  <c r="H329" i="1"/>
  <c r="H331" i="1"/>
  <c r="H332" i="1"/>
  <c r="H333" i="1"/>
  <c r="H334" i="1"/>
  <c r="H335" i="1"/>
  <c r="H336" i="1"/>
  <c r="H337" i="1"/>
  <c r="H338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60" i="1"/>
  <c r="H364" i="1"/>
  <c r="H366" i="1"/>
  <c r="H370" i="1"/>
  <c r="H386" i="1"/>
  <c r="H387" i="1"/>
  <c r="H388" i="1"/>
  <c r="H389" i="1"/>
  <c r="H392" i="1"/>
  <c r="H393" i="1"/>
  <c r="H394" i="1"/>
  <c r="H395" i="1"/>
  <c r="H396" i="1"/>
  <c r="H397" i="1"/>
  <c r="H398" i="1"/>
  <c r="H401" i="1"/>
  <c r="H403" i="1"/>
  <c r="H404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9" i="1"/>
  <c r="H442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F59" i="1" l="1"/>
  <c r="F171" i="1"/>
  <c r="F454" i="1"/>
  <c r="F453" i="1"/>
  <c r="F452" i="1"/>
  <c r="F472" i="1" l="1"/>
  <c r="F471" i="1"/>
  <c r="F470" i="1"/>
  <c r="F439" i="1"/>
  <c r="F366" i="1" l="1"/>
  <c r="F235" i="1" l="1"/>
  <c r="F275" i="1" l="1"/>
  <c r="F418" i="1" l="1"/>
  <c r="F329" i="1" l="1"/>
  <c r="F295" i="1"/>
  <c r="F427" i="1" l="1"/>
  <c r="F403" i="1"/>
  <c r="F191" i="1"/>
  <c r="F189" i="1"/>
  <c r="F72" i="1"/>
  <c r="F338" i="1" l="1"/>
  <c r="F337" i="1"/>
  <c r="F336" i="1"/>
  <c r="F335" i="1"/>
  <c r="F334" i="1"/>
  <c r="F333" i="1"/>
  <c r="F332" i="1"/>
  <c r="F331" i="1"/>
  <c r="F91" i="1" l="1"/>
  <c r="F324" i="1" l="1"/>
  <c r="F421" i="1"/>
  <c r="F420" i="1"/>
  <c r="F416" i="1"/>
  <c r="F415" i="1"/>
  <c r="F294" i="1"/>
  <c r="F291" i="1"/>
  <c r="F290" i="1"/>
  <c r="F269" i="1"/>
  <c r="F268" i="1"/>
  <c r="F263" i="1"/>
  <c r="F260" i="1"/>
  <c r="F259" i="1"/>
  <c r="F258" i="1"/>
  <c r="F257" i="1"/>
  <c r="F256" i="1"/>
  <c r="F78" i="1"/>
  <c r="F68" i="1"/>
  <c r="F65" i="1"/>
  <c r="F61" i="1"/>
  <c r="F58" i="1"/>
  <c r="G265" i="1"/>
  <c r="H265" i="1" s="1"/>
  <c r="G261" i="1" l="1"/>
  <c r="H261" i="1" s="1"/>
  <c r="F477" i="1" l="1"/>
  <c r="F476" i="1"/>
  <c r="F475" i="1"/>
  <c r="F474" i="1"/>
  <c r="F473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1" i="1"/>
  <c r="F450" i="1"/>
  <c r="F449" i="1"/>
  <c r="F448" i="1"/>
  <c r="F447" i="1"/>
  <c r="F446" i="1"/>
  <c r="F437" i="1"/>
  <c r="F419" i="1"/>
  <c r="F412" i="1"/>
  <c r="F386" i="1"/>
  <c r="F423" i="1"/>
  <c r="F422" i="1"/>
  <c r="F413" i="1"/>
  <c r="F407" i="1"/>
  <c r="F406" i="1"/>
  <c r="F351" i="1"/>
  <c r="F350" i="1"/>
  <c r="F345" i="1"/>
  <c r="F342" i="1"/>
  <c r="F318" i="1"/>
  <c r="F277" i="1"/>
  <c r="F272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79" i="1"/>
  <c r="F75" i="1"/>
  <c r="F74" i="1"/>
  <c r="F71" i="1"/>
  <c r="F69" i="1"/>
  <c r="F67" i="1"/>
  <c r="F60" i="1"/>
  <c r="F55" i="1"/>
  <c r="F54" i="1"/>
  <c r="F51" i="1"/>
  <c r="F50" i="1"/>
  <c r="F431" i="1" l="1"/>
  <c r="F430" i="1"/>
  <c r="F425" i="1"/>
  <c r="F424" i="1"/>
  <c r="F434" i="1"/>
  <c r="F433" i="1"/>
  <c r="F432" i="1"/>
  <c r="F429" i="1"/>
  <c r="F428" i="1"/>
  <c r="F426" i="1"/>
  <c r="F417" i="1"/>
  <c r="F414" i="1"/>
  <c r="F411" i="1"/>
  <c r="F410" i="1"/>
  <c r="F409" i="1"/>
  <c r="F408" i="1"/>
  <c r="F388" i="1"/>
  <c r="F357" i="1"/>
  <c r="F356" i="1"/>
  <c r="F355" i="1"/>
  <c r="F348" i="1"/>
  <c r="F347" i="1"/>
  <c r="F346" i="1"/>
  <c r="F343" i="1"/>
  <c r="F353" i="1"/>
  <c r="F352" i="1"/>
  <c r="F349" i="1"/>
  <c r="F344" i="1"/>
  <c r="F293" i="1"/>
  <c r="F292" i="1"/>
  <c r="F271" i="1"/>
  <c r="F270" i="1"/>
  <c r="F267" i="1"/>
  <c r="F266" i="1"/>
  <c r="F264" i="1"/>
  <c r="F262" i="1"/>
  <c r="F81" i="1"/>
  <c r="F80" i="1"/>
  <c r="F77" i="1"/>
  <c r="F76" i="1"/>
  <c r="F73" i="1"/>
  <c r="F70" i="1"/>
  <c r="F66" i="1"/>
  <c r="F64" i="1"/>
  <c r="F63" i="1"/>
  <c r="F62" i="1"/>
  <c r="F57" i="1"/>
  <c r="F56" i="1"/>
  <c r="F53" i="1"/>
  <c r="F52" i="1"/>
  <c r="F49" i="1"/>
  <c r="F48" i="1"/>
  <c r="F442" i="1" l="1"/>
  <c r="F436" i="1"/>
  <c r="F435" i="1"/>
  <c r="F398" i="1"/>
  <c r="F397" i="1"/>
  <c r="F396" i="1"/>
  <c r="F404" i="1"/>
  <c r="F395" i="1"/>
  <c r="F394" i="1"/>
  <c r="F387" i="1"/>
  <c r="F370" i="1"/>
  <c r="F360" i="1"/>
  <c r="F354" i="1"/>
  <c r="F328" i="1"/>
  <c r="F327" i="1"/>
  <c r="F393" i="1"/>
  <c r="F392" i="1"/>
  <c r="F389" i="1"/>
  <c r="F326" i="1"/>
  <c r="F305" i="1"/>
  <c r="F304" i="1"/>
  <c r="F289" i="1"/>
  <c r="F288" i="1"/>
  <c r="F287" i="1"/>
  <c r="F286" i="1"/>
  <c r="F285" i="1"/>
  <c r="F284" i="1"/>
  <c r="F282" i="1"/>
  <c r="F280" i="1"/>
  <c r="F279" i="1"/>
  <c r="F276" i="1"/>
  <c r="F255" i="1"/>
  <c r="F248" i="1" l="1"/>
  <c r="F253" i="1"/>
  <c r="F251" i="1"/>
  <c r="F250" i="1"/>
  <c r="F249" i="1"/>
  <c r="F245" i="1"/>
  <c r="F244" i="1"/>
  <c r="F242" i="1"/>
  <c r="F238" i="1"/>
  <c r="F237" i="1"/>
  <c r="F236" i="1"/>
  <c r="F233" i="1"/>
  <c r="F232" i="1"/>
  <c r="F197" i="1"/>
  <c r="F201" i="1"/>
  <c r="F202" i="1"/>
  <c r="F206" i="1"/>
  <c r="F205" i="1"/>
  <c r="F204" i="1"/>
  <c r="F203" i="1"/>
  <c r="F200" i="1"/>
  <c r="F199" i="1"/>
  <c r="F198" i="1"/>
  <c r="F196" i="1"/>
  <c r="F195" i="1"/>
  <c r="F194" i="1"/>
  <c r="F193" i="1"/>
  <c r="F192" i="1"/>
  <c r="F190" i="1"/>
  <c r="F188" i="1"/>
  <c r="F186" i="1"/>
  <c r="F131" i="1"/>
  <c r="F129" i="1"/>
  <c r="F100" i="1"/>
  <c r="F99" i="1"/>
  <c r="F98" i="1"/>
  <c r="F97" i="1"/>
  <c r="F230" i="1" l="1"/>
  <c r="F226" i="1"/>
  <c r="F224" i="1"/>
  <c r="F218" i="1"/>
  <c r="F217" i="1"/>
  <c r="F182" i="1"/>
  <c r="F181" i="1"/>
  <c r="F150" i="1"/>
  <c r="F149" i="1"/>
  <c r="F148" i="1"/>
  <c r="F41" i="1"/>
  <c r="F39" i="1"/>
  <c r="F37" i="1"/>
  <c r="F34" i="1"/>
  <c r="F9" i="1"/>
  <c r="F8" i="1"/>
  <c r="F5" i="1"/>
  <c r="G385" i="1" l="1"/>
  <c r="H385" i="1" s="1"/>
  <c r="G384" i="1"/>
  <c r="H384" i="1" s="1"/>
  <c r="G380" i="1"/>
  <c r="H380" i="1" s="1"/>
  <c r="G252" i="1"/>
  <c r="H252" i="1" s="1"/>
  <c r="G215" i="1"/>
  <c r="H215" i="1" s="1"/>
  <c r="G212" i="1"/>
  <c r="H212" i="1" s="1"/>
  <c r="G372" i="1"/>
  <c r="H372" i="1" s="1"/>
  <c r="G365" i="1"/>
  <c r="H365" i="1" s="1"/>
  <c r="G359" i="1"/>
  <c r="H359" i="1" s="1"/>
  <c r="G443" i="1"/>
  <c r="H443" i="1" s="1"/>
  <c r="G444" i="1"/>
  <c r="H444" i="1" s="1"/>
  <c r="G445" i="1"/>
  <c r="H445" i="1" s="1"/>
  <c r="G440" i="1"/>
  <c r="H440" i="1" s="1"/>
  <c r="G341" i="1"/>
  <c r="H341" i="1" s="1"/>
  <c r="G340" i="1"/>
  <c r="H340" i="1" s="1"/>
  <c r="G339" i="1"/>
  <c r="H339" i="1" s="1"/>
  <c r="G330" i="1"/>
  <c r="H330" i="1" s="1"/>
  <c r="G321" i="1"/>
  <c r="H321" i="1" s="1"/>
  <c r="G303" i="1"/>
  <c r="H303" i="1" s="1"/>
  <c r="G319" i="1"/>
  <c r="H319" i="1" s="1"/>
  <c r="G302" i="1"/>
  <c r="H302" i="1" s="1"/>
  <c r="G300" i="1"/>
  <c r="H300" i="1" s="1"/>
  <c r="G298" i="1"/>
  <c r="H298" i="1" s="1"/>
  <c r="G297" i="1"/>
  <c r="H297" i="1" s="1"/>
  <c r="G274" i="1"/>
  <c r="H274" i="1" s="1"/>
  <c r="G273" i="1"/>
  <c r="H273" i="1" s="1"/>
  <c r="G211" i="1"/>
  <c r="H211" i="1" s="1"/>
  <c r="G210" i="1"/>
  <c r="H210" i="1" s="1"/>
  <c r="G209" i="1"/>
  <c r="H209" i="1" s="1"/>
  <c r="G208" i="1"/>
  <c r="H208" i="1" s="1"/>
  <c r="G170" i="1"/>
  <c r="H170" i="1" s="1"/>
  <c r="G169" i="1"/>
  <c r="H169" i="1" s="1"/>
  <c r="G167" i="1"/>
  <c r="H167" i="1" s="1"/>
  <c r="G168" i="1"/>
  <c r="H168" i="1" s="1"/>
  <c r="G165" i="1"/>
  <c r="H165" i="1" s="1"/>
  <c r="G163" i="1"/>
  <c r="H163" i="1" s="1"/>
  <c r="G161" i="1"/>
  <c r="H161" i="1" s="1"/>
  <c r="G156" i="1"/>
  <c r="H156" i="1" s="1"/>
  <c r="G153" i="1"/>
  <c r="H153" i="1" s="1"/>
  <c r="G441" i="1" l="1"/>
  <c r="H441" i="1" s="1"/>
  <c r="G438" i="1"/>
  <c r="H438" i="1" s="1"/>
  <c r="G405" i="1"/>
  <c r="H405" i="1" s="1"/>
  <c r="G402" i="1"/>
  <c r="H402" i="1" s="1"/>
  <c r="G400" i="1"/>
  <c r="H400" i="1" s="1"/>
  <c r="G399" i="1"/>
  <c r="H399" i="1" s="1"/>
  <c r="G391" i="1"/>
  <c r="H391" i="1" s="1"/>
  <c r="G390" i="1"/>
  <c r="H390" i="1" s="1"/>
  <c r="G383" i="1"/>
  <c r="H383" i="1" s="1"/>
  <c r="G382" i="1"/>
  <c r="H382" i="1" s="1"/>
  <c r="G381" i="1"/>
  <c r="H381" i="1" s="1"/>
  <c r="G379" i="1"/>
  <c r="H379" i="1" s="1"/>
  <c r="G378" i="1"/>
  <c r="H378" i="1" s="1"/>
  <c r="G375" i="1"/>
  <c r="H375" i="1" s="1"/>
  <c r="G376" i="1"/>
  <c r="H376" i="1" s="1"/>
  <c r="G377" i="1"/>
  <c r="H377" i="1" s="1"/>
  <c r="G374" i="1"/>
  <c r="H374" i="1" s="1"/>
  <c r="G373" i="1"/>
  <c r="H373" i="1" s="1"/>
  <c r="G371" i="1"/>
  <c r="H371" i="1" s="1"/>
  <c r="G369" i="1"/>
  <c r="H369" i="1" s="1"/>
  <c r="G368" i="1"/>
  <c r="H368" i="1" s="1"/>
  <c r="G367" i="1"/>
  <c r="H367" i="1" s="1"/>
  <c r="G363" i="1"/>
  <c r="H363" i="1" s="1"/>
  <c r="G362" i="1"/>
  <c r="H362" i="1" s="1"/>
  <c r="G361" i="1"/>
  <c r="H361" i="1" s="1"/>
  <c r="G323" i="1"/>
  <c r="H323" i="1" s="1"/>
  <c r="G322" i="1"/>
  <c r="H322" i="1" s="1"/>
  <c r="G320" i="1"/>
  <c r="H320" i="1" s="1"/>
  <c r="G301" i="1"/>
  <c r="H301" i="1" s="1"/>
  <c r="G299" i="1"/>
  <c r="H299" i="1" s="1"/>
  <c r="G296" i="1"/>
  <c r="H296" i="1" s="1"/>
  <c r="G283" i="1"/>
  <c r="H283" i="1" s="1"/>
  <c r="G281" i="1"/>
  <c r="H281" i="1" s="1"/>
  <c r="G278" i="1"/>
  <c r="H278" i="1" s="1"/>
  <c r="G247" i="1"/>
  <c r="H247" i="1" s="1"/>
  <c r="G246" i="1"/>
  <c r="H246" i="1" s="1"/>
  <c r="G243" i="1"/>
  <c r="H243" i="1" s="1"/>
  <c r="G241" i="1"/>
  <c r="H241" i="1" s="1"/>
  <c r="G240" i="1"/>
  <c r="H240" i="1" s="1"/>
  <c r="G239" i="1"/>
  <c r="H239" i="1" s="1"/>
  <c r="G234" i="1"/>
  <c r="H234" i="1" s="1"/>
  <c r="G231" i="1"/>
  <c r="H231" i="1" s="1"/>
  <c r="G229" i="1"/>
  <c r="H229" i="1" s="1"/>
  <c r="G228" i="1"/>
  <c r="H228" i="1" s="1"/>
  <c r="G227" i="1"/>
  <c r="H227" i="1" s="1"/>
  <c r="G225" i="1"/>
  <c r="H225" i="1" s="1"/>
  <c r="G223" i="1"/>
  <c r="H223" i="1" s="1"/>
  <c r="G222" i="1"/>
  <c r="H222" i="1" s="1"/>
  <c r="G221" i="1"/>
  <c r="H221" i="1" s="1"/>
  <c r="G220" i="1"/>
  <c r="H220" i="1" s="1"/>
  <c r="G219" i="1"/>
  <c r="H219" i="1" s="1"/>
  <c r="G216" i="1"/>
  <c r="H216" i="1" s="1"/>
  <c r="G214" i="1"/>
  <c r="H214" i="1" s="1"/>
  <c r="G213" i="1"/>
  <c r="H213" i="1" s="1"/>
  <c r="G207" i="1"/>
  <c r="H207" i="1" s="1"/>
  <c r="G187" i="1"/>
  <c r="H187" i="1" s="1"/>
  <c r="G185" i="1"/>
  <c r="H185" i="1" s="1"/>
  <c r="G175" i="1"/>
  <c r="H175" i="1" s="1"/>
  <c r="G166" i="1"/>
  <c r="H166" i="1" s="1"/>
  <c r="G164" i="1"/>
  <c r="H164" i="1" s="1"/>
  <c r="G162" i="1"/>
  <c r="H162" i="1" s="1"/>
  <c r="G160" i="1"/>
  <c r="H160" i="1" s="1"/>
  <c r="G159" i="1"/>
  <c r="H159" i="1" s="1"/>
  <c r="G158" i="1"/>
  <c r="H158" i="1" s="1"/>
  <c r="G157" i="1"/>
  <c r="H157" i="1" s="1"/>
  <c r="G132" i="1"/>
  <c r="H132" i="1" s="1"/>
  <c r="G86" i="1"/>
  <c r="H86" i="1" s="1"/>
  <c r="G84" i="1"/>
  <c r="H84" i="1" s="1"/>
  <c r="G85" i="1"/>
  <c r="H85" i="1" s="1"/>
  <c r="G83" i="1"/>
  <c r="H83" i="1" s="1"/>
  <c r="G82" i="1"/>
  <c r="H82" i="1" s="1"/>
  <c r="G47" i="1"/>
  <c r="H47" i="1" s="1"/>
  <c r="G46" i="1"/>
  <c r="H46" i="1" s="1"/>
  <c r="G44" i="1"/>
  <c r="H44" i="1" s="1"/>
  <c r="G45" i="1"/>
  <c r="H45" i="1" s="1"/>
  <c r="G43" i="1"/>
  <c r="H43" i="1" s="1"/>
  <c r="G42" i="1"/>
  <c r="H42" i="1" s="1"/>
  <c r="G40" i="1"/>
  <c r="H40" i="1" s="1"/>
  <c r="G38" i="1"/>
  <c r="H38" i="1" s="1"/>
  <c r="G36" i="1"/>
  <c r="H36" i="1" s="1"/>
  <c r="G31" i="1"/>
  <c r="H31" i="1" s="1"/>
  <c r="G30" i="1"/>
  <c r="H30" i="1" s="1"/>
  <c r="G27" i="1"/>
  <c r="H27" i="1" s="1"/>
  <c r="G21" i="1"/>
  <c r="H21" i="1" s="1"/>
  <c r="G14" i="1"/>
  <c r="H14" i="1" s="1"/>
  <c r="G12" i="1"/>
  <c r="H12" i="1" s="1"/>
  <c r="G11" i="1"/>
  <c r="H11" i="1" s="1"/>
  <c r="G7" i="1"/>
  <c r="H7" i="1" s="1"/>
  <c r="G6" i="1"/>
  <c r="H6" i="1" s="1"/>
  <c r="G4" i="1"/>
  <c r="H4" i="1" s="1"/>
  <c r="G3" i="1"/>
  <c r="H3" i="1" s="1"/>
  <c r="G96" i="1"/>
  <c r="H96" i="1" s="1"/>
  <c r="G95" i="1"/>
  <c r="H95" i="1" s="1"/>
  <c r="G93" i="1"/>
  <c r="H93" i="1" s="1"/>
  <c r="G92" i="1"/>
  <c r="H92" i="1" s="1"/>
  <c r="G90" i="1"/>
  <c r="H90" i="1" s="1"/>
  <c r="G89" i="1"/>
  <c r="H89" i="1" s="1"/>
  <c r="G88" i="1"/>
  <c r="H88" i="1" s="1"/>
  <c r="G87" i="1"/>
  <c r="H87" i="1" s="1"/>
  <c r="G35" i="1"/>
  <c r="H35" i="1" s="1"/>
  <c r="G33" i="1"/>
  <c r="H33" i="1" s="1"/>
  <c r="G26" i="1"/>
  <c r="H26" i="1" s="1"/>
  <c r="G24" i="1"/>
  <c r="H24" i="1" s="1"/>
  <c r="G22" i="1"/>
  <c r="H22" i="1" s="1"/>
  <c r="G20" i="1"/>
  <c r="H20" i="1" s="1"/>
  <c r="F10" i="1" l="1"/>
  <c r="F13" i="1"/>
  <c r="F15" i="1"/>
  <c r="F16" i="1"/>
  <c r="F17" i="1"/>
  <c r="F18" i="1"/>
  <c r="F19" i="1"/>
  <c r="F23" i="1"/>
  <c r="F25" i="1"/>
  <c r="F28" i="1"/>
  <c r="F29" i="1"/>
  <c r="F32" i="1"/>
  <c r="F151" i="1"/>
  <c r="F152" i="1"/>
  <c r="F154" i="1"/>
  <c r="F155" i="1"/>
  <c r="F101" i="1"/>
  <c r="F102" i="1"/>
  <c r="F103" i="1"/>
  <c r="F104" i="1"/>
  <c r="F105" i="1"/>
  <c r="F106" i="1"/>
  <c r="F130" i="1"/>
  <c r="F172" i="1"/>
  <c r="F173" i="1"/>
  <c r="F174" i="1"/>
  <c r="F176" i="1"/>
  <c r="F177" i="1"/>
  <c r="F178" i="1"/>
  <c r="F179" i="1"/>
  <c r="F180" i="1"/>
  <c r="F183" i="1"/>
  <c r="F184" i="1"/>
  <c r="F254" i="1"/>
  <c r="F325" i="1"/>
  <c r="G94" i="1"/>
  <c r="H94" i="1" s="1"/>
  <c r="F358" i="1"/>
  <c r="F401" i="1"/>
  <c r="F364" i="1"/>
  <c r="F469" i="1"/>
</calcChain>
</file>

<file path=xl/sharedStrings.xml><?xml version="1.0" encoding="utf-8"?>
<sst xmlns="http://schemas.openxmlformats.org/spreadsheetml/2006/main" count="1438" uniqueCount="523">
  <si>
    <t>шт</t>
  </si>
  <si>
    <t>1880, 400, BANDO</t>
  </si>
  <si>
    <t>мм</t>
  </si>
  <si>
    <t>320, 200, BANDO</t>
  </si>
  <si>
    <t>364, 200, MULLER, (Bando)</t>
  </si>
  <si>
    <t>640, 300, Carbon, CONTITECH</t>
  </si>
  <si>
    <t>1440, 450, CONTITECH</t>
  </si>
  <si>
    <t>2200, 450, CONTITECH</t>
  </si>
  <si>
    <t>1200, 450, CARBON, CONTITECH</t>
  </si>
  <si>
    <t>3600, 450, CONTITECH</t>
  </si>
  <si>
    <t>320, 480, CONTITECH</t>
  </si>
  <si>
    <t>404, 480, CONTITECH</t>
  </si>
  <si>
    <t>1496, 380, (Meg), MULLER</t>
  </si>
  <si>
    <t>210, 200, BANDO</t>
  </si>
  <si>
    <t>570, 450, Fenner (India) Limited</t>
  </si>
  <si>
    <t>765, 450, (F), Fenner (India) Limited</t>
  </si>
  <si>
    <t>765, 250, Fenner (India) Limited</t>
  </si>
  <si>
    <t>1595, 430, CONTITECH</t>
  </si>
  <si>
    <t>960, 430, CONTITECH</t>
  </si>
  <si>
    <t>1778, 410, CONTITECH</t>
  </si>
  <si>
    <t>1610, 430, CONTITECH</t>
  </si>
  <si>
    <t>1160, 450, CONTITECH</t>
  </si>
  <si>
    <t>1400, 450, CONTITECH</t>
  </si>
  <si>
    <t>1400, 430, CONTITECH</t>
  </si>
  <si>
    <t>1512, 180, Fenner (India) Limited</t>
  </si>
  <si>
    <t>3150, 180, Fenner (India) Limited</t>
  </si>
  <si>
    <t>4326, 180, Fenner (India) Limited</t>
  </si>
  <si>
    <t>1760, 480, CONTITECH</t>
  </si>
  <si>
    <t>966, 470, CONTITECH</t>
  </si>
  <si>
    <t>1050, 470, CONTITECH</t>
  </si>
  <si>
    <t>1160, 480, CONTITECH</t>
  </si>
  <si>
    <t>1440, 480, CONTITECH</t>
  </si>
  <si>
    <t>800, 480, CONTITECH</t>
  </si>
  <si>
    <t>944, 480, CONTITECH</t>
  </si>
  <si>
    <t>1760, 134,5/36PK, CONTITECH</t>
  </si>
  <si>
    <t>848, 480, CONTITECH</t>
  </si>
  <si>
    <t>200, 580, MULLER</t>
  </si>
  <si>
    <t>200, 660, MULLER</t>
  </si>
  <si>
    <t>200, 1280, MULLER</t>
  </si>
  <si>
    <t>400, 1300, ELATECH</t>
  </si>
  <si>
    <t>400, 1480, U, ELATECH</t>
  </si>
  <si>
    <t>400, 1500, ELATECH</t>
  </si>
  <si>
    <t>100, 1380, - BFX, MULLER</t>
  </si>
  <si>
    <t>280, 890, GEN3, (M), MULLER</t>
  </si>
  <si>
    <t>280, 1010, -SFX, MULLER</t>
  </si>
  <si>
    <t>400, 700, ELATECH</t>
  </si>
  <si>
    <t>100, 200, MULLER</t>
  </si>
  <si>
    <t>390, 200, (B), MULLER</t>
  </si>
  <si>
    <t>460, 450, Fenner (India) Limited</t>
  </si>
  <si>
    <t>512, 400, BANDO</t>
  </si>
  <si>
    <t>1032, 400, BANDO</t>
  </si>
  <si>
    <t>1352, 400, (Bando), MULLER</t>
  </si>
  <si>
    <t>1360, 450, Fenner (India) Limited</t>
  </si>
  <si>
    <t>1440, 440, Fenner (India) Limited</t>
  </si>
  <si>
    <t>2496, 440, (F), Fenner (India) Limited</t>
  </si>
  <si>
    <t>2000, 400, BANDO</t>
  </si>
  <si>
    <t>1728, 440, Fenner (India) Limited</t>
  </si>
  <si>
    <t>1680, 450, Fenner (India) Limited</t>
  </si>
  <si>
    <t>2400, 440, Fenner (India) Limited</t>
  </si>
  <si>
    <t>100, 1900, - BFX - DL, MULLER</t>
  </si>
  <si>
    <t>848, 400, BANDO</t>
  </si>
  <si>
    <t>2380, 400, BANDO</t>
  </si>
  <si>
    <t>2506, 400, BANDO</t>
  </si>
  <si>
    <t>MXL (товар)</t>
  </si>
  <si>
    <t>44,8, 012 (3,05 mm), CONTITECH , готовый товар</t>
  </si>
  <si>
    <t>2100, 562, CONTITECH</t>
  </si>
  <si>
    <t>1750, 562, CONTITECH</t>
  </si>
  <si>
    <t>340, 300, Max Schlatterer</t>
  </si>
  <si>
    <t>1640, 420, Max Schlatterer</t>
  </si>
  <si>
    <t>490, 420, Max Schlatterer</t>
  </si>
  <si>
    <t>1080, 420, Max Schlatterer</t>
  </si>
  <si>
    <t>2290, 420, Max Schlatterer</t>
  </si>
  <si>
    <t>1190, 420, Max Schlatterer</t>
  </si>
  <si>
    <t>840, 420, Max Schlatterer</t>
  </si>
  <si>
    <t>930, 420, Max Schlatterer</t>
  </si>
  <si>
    <t>1330, 420, Max Schlatterer</t>
  </si>
  <si>
    <t>1830, 420, Max Schlatterer</t>
  </si>
  <si>
    <t>2340, 420, Max Schlatterer</t>
  </si>
  <si>
    <t>550, 420, Max Schlatterer</t>
  </si>
  <si>
    <t>920, 420, Max Schlatterer</t>
  </si>
  <si>
    <t>1090, 420, Max Schlatterer</t>
  </si>
  <si>
    <t>1690, 420, Max Schlatterer</t>
  </si>
  <si>
    <t>2020, 420, Max Schlatterer</t>
  </si>
  <si>
    <t>1100, 420, Max Schlatterer</t>
  </si>
  <si>
    <t>890, 420, Max Schlatterer</t>
  </si>
  <si>
    <t>1300, 420, Max Schlatterer</t>
  </si>
  <si>
    <t>1440, 420, Max Schlatterer</t>
  </si>
  <si>
    <t>1430, 420, Max Schlatterer</t>
  </si>
  <si>
    <t>1410, 420, Max Schlatterer</t>
  </si>
  <si>
    <t>1650, 420, Max Schlatterer</t>
  </si>
  <si>
    <t>300, 1100, PU MEGAPOWER2 STEEL CORD, MEGADYNE S.p.A</t>
  </si>
  <si>
    <t>960, 400, BANDO</t>
  </si>
  <si>
    <t>624, 400, BANDO</t>
  </si>
  <si>
    <t>1344, 400, BANDO</t>
  </si>
  <si>
    <t>608, 470, (O)</t>
  </si>
  <si>
    <t>1610, 430, Fenner (India) Limited</t>
  </si>
  <si>
    <t>3500, 400, BANDO</t>
  </si>
  <si>
    <t>1190, 440, Fenner (India) Limited</t>
  </si>
  <si>
    <t>4410, 230, Fenner (India) Limited</t>
  </si>
  <si>
    <t>300, 840</t>
  </si>
  <si>
    <t>254, 200, BANDO</t>
  </si>
  <si>
    <t>126, 200, BANDO</t>
  </si>
  <si>
    <t>2520, 450, CONTITECH</t>
  </si>
  <si>
    <t>1260, 450, CONTITECH</t>
  </si>
  <si>
    <t>920, 300, CONTITECH</t>
  </si>
  <si>
    <t>1000, 300, CONTITECH</t>
  </si>
  <si>
    <t>252, 200, MULLER</t>
  </si>
  <si>
    <t>315, 450, Fenner (India) Limited</t>
  </si>
  <si>
    <t>444, 200, BANDO</t>
  </si>
  <si>
    <t>408, 200, BANDO</t>
  </si>
  <si>
    <t>621, 450, Fenner (India) Limited</t>
  </si>
  <si>
    <t>144, 140, Fenner (India) Limited</t>
  </si>
  <si>
    <t>150, 160, Fenner (India) Limited</t>
  </si>
  <si>
    <t>171, 200, Fenner (India) Limited</t>
  </si>
  <si>
    <t>186, 200, Fenner (India) Limited</t>
  </si>
  <si>
    <t>237, 200, Fenner (India) Limited</t>
  </si>
  <si>
    <t>279, 450, Fenner (India) Limited</t>
  </si>
  <si>
    <t>444, 450, Fenner (India) Limited</t>
  </si>
  <si>
    <t>453, 450, Fenner (India) Limited</t>
  </si>
  <si>
    <t>375, 200, BANDO</t>
  </si>
  <si>
    <t>480, 200, BANDO</t>
  </si>
  <si>
    <t>309, 200, BANDO</t>
  </si>
  <si>
    <t>276, 185, PU, BANDO</t>
  </si>
  <si>
    <t>237, 200, BANDO</t>
  </si>
  <si>
    <t>279, 200, BANDO</t>
  </si>
  <si>
    <t>300, 640, PU MEGAPOWER2, MEGADYNE S.p.A</t>
  </si>
  <si>
    <t>300, 280, PU MEGAPOWER2, MEGADYNE S.p.A</t>
  </si>
  <si>
    <t>300, 355, PU MEGAPOWER2, MEGADYNE S.p.A</t>
  </si>
  <si>
    <t>300, 720, PU MEGAPOWER2, MEGADYNE S.p.A</t>
  </si>
  <si>
    <t>300, 1275, PU MEGAPOWER2, MEGADYNE S.p.A</t>
  </si>
  <si>
    <t>300, 165, U, ELATECH</t>
  </si>
  <si>
    <t>400, 210, U, ELATECH</t>
  </si>
  <si>
    <t>300, 860, PU MEGAPOWER2, MEGADYNE S.p.A</t>
  </si>
  <si>
    <t>300, 220, ELATECH</t>
  </si>
  <si>
    <t>250, 245, U, ELATECH</t>
  </si>
  <si>
    <t>250, 300, U, ELATECH</t>
  </si>
  <si>
    <t>400, 445, U, ELATECH</t>
  </si>
  <si>
    <t>300, 1580, PU, MEGADYNE S.p.A</t>
  </si>
  <si>
    <t>300, 1955, MEGADYNE S.p.A</t>
  </si>
  <si>
    <t>160, 225, (M), MULLER</t>
  </si>
  <si>
    <t>400, 1140, U, ELATECH</t>
  </si>
  <si>
    <t>400, 1440, U, ELATECH</t>
  </si>
  <si>
    <t>400, 1200, (El)</t>
  </si>
  <si>
    <t>400, 420, ELATECH</t>
  </si>
  <si>
    <t>300, 215, U, ELATECH</t>
  </si>
  <si>
    <t>400, 720, U, ELATECH</t>
  </si>
  <si>
    <t>300, 275, U, ELATECH</t>
  </si>
  <si>
    <t>400, 410, ELATECH</t>
  </si>
  <si>
    <t>400, 1380, ELATECH</t>
  </si>
  <si>
    <t>138, 400, CONTITECH</t>
  </si>
  <si>
    <t>300, 400, CONTITECH</t>
  </si>
  <si>
    <t>340, 400, CONTITECH</t>
  </si>
  <si>
    <t>80, 304,8, PU, ELATECH</t>
  </si>
  <si>
    <t>200, 406,4, PU, ELATECH</t>
  </si>
  <si>
    <t>210, 406,4, PU, ELATECH</t>
  </si>
  <si>
    <t>260, 400, CONTITECH</t>
  </si>
  <si>
    <t>192, 400, CONTITECH</t>
  </si>
  <si>
    <t>430, 381, BANDO</t>
  </si>
  <si>
    <t>92, 405, (B), MULLER</t>
  </si>
  <si>
    <t>306, 450, (F), Fenner (India) Limited</t>
  </si>
  <si>
    <t>124, 450, Fenner (India) Limited</t>
  </si>
  <si>
    <t>134, 381, BANDO</t>
  </si>
  <si>
    <t>106, 480, CONTITECH</t>
  </si>
  <si>
    <t>112, 480, CONTITECH</t>
  </si>
  <si>
    <t>120, 480, CONTITECH</t>
  </si>
  <si>
    <t>134, 480, CONTITECH</t>
  </si>
  <si>
    <t>166, 480, CONTITECH</t>
  </si>
  <si>
    <t>244, 480, CONTITECH</t>
  </si>
  <si>
    <t>274, 480, CONTITECH</t>
  </si>
  <si>
    <t>290, 480, CONTITECH</t>
  </si>
  <si>
    <t>296, 480, CONTITECH</t>
  </si>
  <si>
    <t>344, 480, CONTITECH</t>
  </si>
  <si>
    <t>380, 480, CONTITECH</t>
  </si>
  <si>
    <t>412, 480, CONTITECH</t>
  </si>
  <si>
    <t>76, 480, CONTITECH</t>
  </si>
  <si>
    <t>92, 480, CONTITECH</t>
  </si>
  <si>
    <t>96, 480, CONTITECH</t>
  </si>
  <si>
    <t>84, 200, Fenner (India) Limited</t>
  </si>
  <si>
    <t>490, 381, BANDO</t>
  </si>
  <si>
    <t>104, 450, Fenner (India) Limited</t>
  </si>
  <si>
    <t>114, 200, Fenner (India) Limited</t>
  </si>
  <si>
    <t>122, 450, Fenner (India) Limited</t>
  </si>
  <si>
    <t>140, 450, Fenner (India) Limited</t>
  </si>
  <si>
    <t>172, 450, Fenner (India) Limited</t>
  </si>
  <si>
    <t>202, 450, Fenner (India) Limited</t>
  </si>
  <si>
    <t>234, 450, Fenner (India) Limited</t>
  </si>
  <si>
    <t>236, 450, Fenner (India) Limited</t>
  </si>
  <si>
    <t>248, 150, Fenner (India) Limited</t>
  </si>
  <si>
    <t>282, 200, Fenner (India) Limited</t>
  </si>
  <si>
    <t>340, 450, Fenner (India) Limited</t>
  </si>
  <si>
    <t>490, 450, Fenner (India) Limited</t>
  </si>
  <si>
    <t>574, 450, Fenner (India) Limited</t>
  </si>
  <si>
    <t>98, 200, Fenner (India) Limited</t>
  </si>
  <si>
    <t>100, 450, Fenner (India) Limited</t>
  </si>
  <si>
    <t>202, 381, BANDO</t>
  </si>
  <si>
    <t>360, 381, BANDO</t>
  </si>
  <si>
    <t>70, 381, BANDO</t>
  </si>
  <si>
    <t>150, 381, BANDO</t>
  </si>
  <si>
    <t>380, 711.2, Гейтс СНГ</t>
  </si>
  <si>
    <t>92, 450, Fenner (India) Limited</t>
  </si>
  <si>
    <t>392, 450, Fenner (India) Limited</t>
  </si>
  <si>
    <t>498, 450, Fenner (India) Limited</t>
  </si>
  <si>
    <t>514, 450, Fenner (India) Limited</t>
  </si>
  <si>
    <t>105,6, 480, CONTITECH</t>
  </si>
  <si>
    <t>147,2, 480, CONTITECH</t>
  </si>
  <si>
    <t>56, 480, CONTITECH</t>
  </si>
  <si>
    <t>64, 480, CONTITECH</t>
  </si>
  <si>
    <t>75, 191, BANDO</t>
  </si>
  <si>
    <t>127, 191, BANDO</t>
  </si>
  <si>
    <t>785, 450, Fenner (India) Limited</t>
  </si>
  <si>
    <t>730, 400, CONTITECH</t>
  </si>
  <si>
    <t>880, 450, Fenner (India) Limited</t>
  </si>
  <si>
    <t>255, 480, CONTITECH</t>
  </si>
  <si>
    <t>335, 480, CONTITECH</t>
  </si>
  <si>
    <t>880, 381, BANDO</t>
  </si>
  <si>
    <t>810, 381, BANDO</t>
  </si>
  <si>
    <t>1020, 450, Fenner (India) Limited</t>
  </si>
  <si>
    <t>185, 450, Fenner (India) Limited</t>
  </si>
  <si>
    <t>200, 450, Fenner (India) Limited</t>
  </si>
  <si>
    <t>245, 450, Fenner (India) Limited</t>
  </si>
  <si>
    <t>270, 450, Fenner (India) Limited</t>
  </si>
  <si>
    <t>325, 450, Fenner (India) Limited</t>
  </si>
  <si>
    <t>350, 450, Fenner (India) Limited</t>
  </si>
  <si>
    <t>355, 450, Fenner (India) Limited</t>
  </si>
  <si>
    <t>365, 450, Fenner (India) Limited</t>
  </si>
  <si>
    <t>405, 450, Fenner (India) Limited</t>
  </si>
  <si>
    <t>410, 450, Fenner (India) Limited</t>
  </si>
  <si>
    <t>480, 450, Fenner (India) Limited</t>
  </si>
  <si>
    <t>485, 450, Fenner (India) Limited</t>
  </si>
  <si>
    <t>670, 450, Fenner (India) Limited</t>
  </si>
  <si>
    <t>710, 200, Fenner (India) Limited</t>
  </si>
  <si>
    <t>960, 450, Fenner (India) Limited</t>
  </si>
  <si>
    <t>525, 450, Fenner (India) Limited</t>
  </si>
  <si>
    <t>1020, 381, BANDO</t>
  </si>
  <si>
    <t>630, 400, CONTITECH</t>
  </si>
  <si>
    <t>735, 254, BANDO</t>
  </si>
  <si>
    <t>1400, 430, Fenner (India) Limited</t>
  </si>
  <si>
    <t>560, 430, Fenner (India) Limited</t>
  </si>
  <si>
    <t>752, 430, Fenner (India) Limited</t>
  </si>
  <si>
    <t>800, 430, Fenner (India) Limited</t>
  </si>
  <si>
    <t>980, 254, BANDO</t>
  </si>
  <si>
    <t>436, 381, BANDO</t>
  </si>
  <si>
    <t>202, 380, MEGADYNE S.p.A</t>
  </si>
  <si>
    <t>371, 450, Fenner (India) Limited</t>
  </si>
  <si>
    <t>454, 480, CONTITECH</t>
  </si>
  <si>
    <t>225, 450, Fenner (India) Limited</t>
  </si>
  <si>
    <t>334, 450, Fenner (India) Limited</t>
  </si>
  <si>
    <t>495, 450, Fenner (India) Limited</t>
  </si>
  <si>
    <t>255, 406,4, PU, ELATECH</t>
  </si>
  <si>
    <t>322, 381, BANDO</t>
  </si>
  <si>
    <t>700, 450, CONTITECH</t>
  </si>
  <si>
    <t>450, 450, CONTITECH</t>
  </si>
  <si>
    <t>480, 450, CONTITECH</t>
  </si>
  <si>
    <t>540, 450, CONTITECH</t>
  </si>
  <si>
    <t>630, 450, CONTITECH</t>
  </si>
  <si>
    <t>950, 127, (bando) MULLER</t>
  </si>
  <si>
    <t>330, 430, CONTITECH</t>
  </si>
  <si>
    <t>240, 200, Fenner (India) Limited</t>
  </si>
  <si>
    <t>420, 180, Fenner (India) Limited</t>
  </si>
  <si>
    <t>450, 180, Fenner (India) Limited</t>
  </si>
  <si>
    <t>465, 180, Fenner (India) Limited</t>
  </si>
  <si>
    <t>1000, 450, CONTITECH</t>
  </si>
  <si>
    <t>530, 180, Fenner (India) Limited</t>
  </si>
  <si>
    <t>640, 180, Fenner (India) Limited</t>
  </si>
  <si>
    <t>670, 180, Fenner (India) Limited</t>
  </si>
  <si>
    <t>800, 450, CONTITECH</t>
  </si>
  <si>
    <t>405, 760, CONTITECH</t>
  </si>
  <si>
    <t>1500, 480, CONTITECH</t>
  </si>
  <si>
    <t>1595, 480, CONTITECH</t>
  </si>
  <si>
    <t>535, 480, CONTITECH</t>
  </si>
  <si>
    <t>525, 400, CONTITECH</t>
  </si>
  <si>
    <t>2350, 470, (Omega), Оптибелт Пауер Трансмишн</t>
  </si>
  <si>
    <t>1425, 470, (Omega), Оптибелт Пауер Трансмишн</t>
  </si>
  <si>
    <t>635, 480, CONTITECH</t>
  </si>
  <si>
    <t>1455, 450, Fenner (India) Limited</t>
  </si>
  <si>
    <t>335, 400, CONTITECH</t>
  </si>
  <si>
    <t>1600, 480, CONTITECH</t>
  </si>
  <si>
    <t>3808, 480, CONTITECH</t>
  </si>
  <si>
    <t>1520, 480, CONTITECH</t>
  </si>
  <si>
    <t>2800, 480, CONTITECH</t>
  </si>
  <si>
    <t>976, 440, Fenner (India) Limited</t>
  </si>
  <si>
    <t>800, 470, CRB (CARBON), CONTITECH</t>
  </si>
  <si>
    <t>3408, 400, CONTITECH</t>
  </si>
  <si>
    <t>267, 480, CONTITECH</t>
  </si>
  <si>
    <t>339, 480, CONTITECH</t>
  </si>
  <si>
    <t>363, 480, CONTITECH</t>
  </si>
  <si>
    <t>384, 480, CONTITECH</t>
  </si>
  <si>
    <t>495, 480, CONTITECH</t>
  </si>
  <si>
    <t>522, 480, CONTITECH</t>
  </si>
  <si>
    <t>612, 480, CONTITECH</t>
  </si>
  <si>
    <t>225, 762, CONTITECH</t>
  </si>
  <si>
    <t>186, 400, CONTITECH</t>
  </si>
  <si>
    <t>213, 400, CONTITECH</t>
  </si>
  <si>
    <t>330, 760, CONTITECH</t>
  </si>
  <si>
    <t>141, 480, CONTITECH</t>
  </si>
  <si>
    <t>156, 720, CONTITECH</t>
  </si>
  <si>
    <t>474, 480, CONTITECH</t>
  </si>
  <si>
    <t>1610, 420, Fenner (India) Limited</t>
  </si>
  <si>
    <t>1932, 440, Fenner (India) Limited</t>
  </si>
  <si>
    <t>3150, 430, Fenner (India) Limited</t>
  </si>
  <si>
    <t>3304, 430, Fenner (India) Limited</t>
  </si>
  <si>
    <t>2600, 440, Fenner (India) Limited</t>
  </si>
  <si>
    <t>1352, 470, Оптибелт Пауер Трансмишн</t>
  </si>
  <si>
    <t>1104, 480, CONTITECH</t>
  </si>
  <si>
    <t>1152, 480, CONTITECH</t>
  </si>
  <si>
    <t>1168, 480, CONTITECH</t>
  </si>
  <si>
    <t>1208, 480, CONTITECH</t>
  </si>
  <si>
    <t>1240, 480, CONTITECH</t>
  </si>
  <si>
    <t>1368, 480, CONTITECH</t>
  </si>
  <si>
    <t>1528, 450, Fenner (India) Limited</t>
  </si>
  <si>
    <t>300, 370, PU MEGAPOWER2, MEGADYNE S.p.A</t>
  </si>
  <si>
    <t>400, 660, PU MEGAPOWER2, MEGADYNE S.p.A</t>
  </si>
  <si>
    <t>300, 730, PU MEGAPOWER2, MEGADYNE S.p.A</t>
  </si>
  <si>
    <t>300, 980, PU MEGAPOWER2, MEGADYNE S.p.A</t>
  </si>
  <si>
    <t>400, 700, U, ELATECH</t>
  </si>
  <si>
    <t>400, 840, U, ELATECH</t>
  </si>
  <si>
    <t>400, 1230, U, ELATECH</t>
  </si>
  <si>
    <t>400, 1420, U, ELATECH</t>
  </si>
  <si>
    <t>400, 610, PU MEGAPOWER2, MEGADYNE S.p.A</t>
  </si>
  <si>
    <t>300, 1800, PU MEGAPOWER2, MEGADYNE S.p.A</t>
  </si>
  <si>
    <t>400, 1200, U, ELATECH</t>
  </si>
  <si>
    <t>200, 1720, MULLER</t>
  </si>
  <si>
    <t>400, 800, ELATECH</t>
  </si>
  <si>
    <t>400, 890, ELATECH</t>
  </si>
  <si>
    <t>200, 549, GEN III, MULLER</t>
  </si>
  <si>
    <t>200, 639, MULLER</t>
  </si>
  <si>
    <t>400, 600, PU MEGAPOWER2, MEGADYNE S.p.A</t>
  </si>
  <si>
    <t>200, 225, MULLER</t>
  </si>
  <si>
    <t>200, 545, MULLER</t>
  </si>
  <si>
    <t>400, 660, ELATECH</t>
  </si>
  <si>
    <t>400, 750, ELATECH</t>
  </si>
  <si>
    <t>280, 1080, MULLER</t>
  </si>
  <si>
    <t>280, 780, MULLER</t>
  </si>
  <si>
    <t>280, 840, MULLER</t>
  </si>
  <si>
    <t>240, 1280, MULLER</t>
  </si>
  <si>
    <t>300, 440, MEGAPOWER, MEGADYNE S.p.A</t>
  </si>
  <si>
    <t>300, 960, PU MEGAPOWER2, MEGADYNE S.p.A</t>
  </si>
  <si>
    <t>300, 810, PU MEGAPOWER2, MEGADYNE S.p.A</t>
  </si>
  <si>
    <t>400, 690, U, (El), ELATECH</t>
  </si>
  <si>
    <t>300, 650, PU MEGAPOWER2, MEGADYNE S.p.A</t>
  </si>
  <si>
    <t>300, 1700, PU MEGAPOWER2, MEGADYNE S.p.A</t>
  </si>
  <si>
    <t>300, 1880, PU MEGAPOWER2, MEGADYNE S.p.A</t>
  </si>
  <si>
    <t>400, 440, U, ELATECH</t>
  </si>
  <si>
    <t>320, 380, (O), Оптибелт Пауер Трансмишн</t>
  </si>
  <si>
    <t>200, 1450, MULLER</t>
  </si>
  <si>
    <t>300, 350, ELATECH</t>
  </si>
  <si>
    <t>300, 1750, ELATECH</t>
  </si>
  <si>
    <t>400, 650, U, ELATECH</t>
  </si>
  <si>
    <t>400, 910, U, (El), ELATECH</t>
  </si>
  <si>
    <t>400, 1440, U, (El), ELATECH</t>
  </si>
  <si>
    <t>380, 400, (O), Оптибелт Пауер Трансмишн</t>
  </si>
  <si>
    <t>400, 1140, ELATECH</t>
  </si>
  <si>
    <t>400, 410, U, ELATECH</t>
  </si>
  <si>
    <t>400, 960, U, (El), ELATECH</t>
  </si>
  <si>
    <t>300, 480, PU MEGAPOWER2, MEGADYNE S.p.A</t>
  </si>
  <si>
    <t>400, 780, U, ELATECH</t>
  </si>
  <si>
    <t>400, 180, U, ELATECH</t>
  </si>
  <si>
    <t>350, 285, U, ELATECH</t>
  </si>
  <si>
    <t>350, 290, U, ELATECH</t>
  </si>
  <si>
    <t>200, 250, MULLER</t>
  </si>
  <si>
    <t>200, 285, MULLER</t>
  </si>
  <si>
    <t>400, 265, ELATECH</t>
  </si>
  <si>
    <t>400, 277,5, U, ELATECH</t>
  </si>
  <si>
    <t>400, 342,5, U, ELATECH</t>
  </si>
  <si>
    <t>400, 200, ELATECH</t>
  </si>
  <si>
    <t>400, 330, ELATECH</t>
  </si>
  <si>
    <t>400, 380, ELATECH</t>
  </si>
  <si>
    <t>1400, 400 (101,6мм), CONTITECH</t>
  </si>
  <si>
    <t>420, 285, ISORAN, MEGADYNE S.p.A</t>
  </si>
  <si>
    <t>525, 127, MULLER</t>
  </si>
  <si>
    <t>240, 180, Fenner (India) Limited</t>
  </si>
  <si>
    <t>740, 450, Fenner (India) Limited</t>
  </si>
  <si>
    <t>815, 450, Fenner (India) Limited</t>
  </si>
  <si>
    <t>200, 530, - Kevlar- DL, MULLER</t>
  </si>
  <si>
    <t>1440, 400, BANDO</t>
  </si>
  <si>
    <t>1800, 400, BANDO</t>
  </si>
  <si>
    <t>2600, 400, BANDO</t>
  </si>
  <si>
    <t>1200, 24, Fenner (India) Limited</t>
  </si>
  <si>
    <t>ручей</t>
  </si>
  <si>
    <t>1194, 36, Fenner (India) Limited</t>
  </si>
  <si>
    <t>1930, 148, CONTITECH</t>
  </si>
  <si>
    <t>2145, 132, MEGADYNE S.p.A</t>
  </si>
  <si>
    <t>1630, 148, CONTITECH</t>
  </si>
  <si>
    <t>2225, 148, CONTITECH</t>
  </si>
  <si>
    <t>1280, 562, CONTITECH</t>
  </si>
  <si>
    <t>456, 400, BANDO</t>
  </si>
  <si>
    <t>440, 400, BANDO</t>
  </si>
  <si>
    <t>2400, 400, BANDO</t>
  </si>
  <si>
    <t>1240, 285, MEGADYNE S.p.A</t>
  </si>
  <si>
    <t>288, 380, MEGADYNE S.p.A</t>
  </si>
  <si>
    <t>210, 380, MEGADYNE S.p.A</t>
  </si>
  <si>
    <t>174, 380, MEGADYNE S.p.A</t>
  </si>
  <si>
    <t>1800, 285, MEGADYNE S.p.A</t>
  </si>
  <si>
    <t>1760, 285, MEGADYNE S.p.A</t>
  </si>
  <si>
    <t>1800, 470, MEGADYNE S.p.A</t>
  </si>
  <si>
    <t>1080, 470, MEGADYNE S.p.A</t>
  </si>
  <si>
    <t>1792, 470, MEGADYNE S.p.A</t>
  </si>
  <si>
    <t>1224, 470, MEGADYNE S.p.A</t>
  </si>
  <si>
    <t>360, 380, MEGADYNE S.p.A</t>
  </si>
  <si>
    <t>2520, 540, MEGADYNE S.p.A</t>
  </si>
  <si>
    <t>425, 200, BANDO</t>
  </si>
  <si>
    <t>400, 780, +Kevlar, U, ELATECH</t>
  </si>
  <si>
    <t>400, 840, +Kevlar, U, ELATECH</t>
  </si>
  <si>
    <t>608, 470, SLV, MEGADYNE S.p.A</t>
  </si>
  <si>
    <t>2000, 470, SLV, MEGADYNE S.p.A</t>
  </si>
  <si>
    <t>1000, 470, SLV, MEGADYNE S.p.A</t>
  </si>
  <si>
    <t>2272, 540, SLV, MEGADYNE S.p.A</t>
  </si>
  <si>
    <t>2520, 540, SLV, MEGADYNE S.p.A</t>
  </si>
  <si>
    <t>2840, 540, SLV, MEGADYNE S.p.A</t>
  </si>
  <si>
    <t>3200, 540, SLV, MEGADYNE S.p.A</t>
  </si>
  <si>
    <t>4000, 540, SLV, MEGADYNE S.p.A</t>
  </si>
  <si>
    <t>680, 470, SLV, MEGADYNE S.p.A</t>
  </si>
  <si>
    <t>544, 470, MEGADYNE S.p.A</t>
  </si>
  <si>
    <t>2200, 540, MEGADYNE S.p.A</t>
  </si>
  <si>
    <t>1280, 470, MEGADYNE S.p.A</t>
  </si>
  <si>
    <t>1000, 470, MEGADYNE S.p.A</t>
  </si>
  <si>
    <t>1848, 470, SLV, MEGADYNE S.p.A</t>
  </si>
  <si>
    <t>2660, 540, MEGADYNE S.p.A</t>
  </si>
  <si>
    <t>4410, 540, SLV, MEGADYNE S.p.A</t>
  </si>
  <si>
    <t>994, 470, SLV, MEGADYNE S.p.A</t>
  </si>
  <si>
    <t>750, 470, SLV, MEGADYNE S.p.A</t>
  </si>
  <si>
    <t>1870, 470, SLV, MEGADYNE S.p.A</t>
  </si>
  <si>
    <t>200, 625, - DL+Kevlar, (M)</t>
  </si>
  <si>
    <t>670, 470, MEGADYNE S.p.A</t>
  </si>
  <si>
    <t>675, 470, MEGADYNE S.p.A</t>
  </si>
  <si>
    <t>465, 380, MEGADYNE S.p.A</t>
  </si>
  <si>
    <t>3850, 470, MEGADYNE S.p.A</t>
  </si>
  <si>
    <t>3304, 540, MEGADYNE S.p.A</t>
  </si>
  <si>
    <t>2310, 540, MEGADYNE S.p.A</t>
  </si>
  <si>
    <t>994, 470, MEGADYNE S.p.A</t>
  </si>
  <si>
    <t>1764, 470, MEGADYNE S.p.A</t>
  </si>
  <si>
    <t>3500, 250, MEGADYNE S.p.A</t>
  </si>
  <si>
    <t xml:space="preserve">XL </t>
  </si>
  <si>
    <t xml:space="preserve">XH </t>
  </si>
  <si>
    <t xml:space="preserve">T5/-Fenner, Optibelt </t>
  </si>
  <si>
    <t xml:space="preserve">T5/ - Muller, Elatech, Megadyne, Bando </t>
  </si>
  <si>
    <t xml:space="preserve">T2,5/ - Muller, Elatech, Megadyne </t>
  </si>
  <si>
    <t xml:space="preserve">T10/ - Muller, Elatech, Megadyne, Bando </t>
  </si>
  <si>
    <t xml:space="preserve">STS - S8M - </t>
  </si>
  <si>
    <t xml:space="preserve">STS - S4,5M - </t>
  </si>
  <si>
    <t xml:space="preserve">STS - S3M - </t>
  </si>
  <si>
    <t xml:space="preserve">STS - S2M - </t>
  </si>
  <si>
    <t xml:space="preserve">STD - S8M - CXP </t>
  </si>
  <si>
    <t xml:space="preserve">STD - S8M - CXA </t>
  </si>
  <si>
    <t xml:space="preserve">STD - S8M - </t>
  </si>
  <si>
    <t xml:space="preserve">RPP8 SLV </t>
  </si>
  <si>
    <t xml:space="preserve">RPP8 GLD </t>
  </si>
  <si>
    <t xml:space="preserve">RPP8 DD </t>
  </si>
  <si>
    <t xml:space="preserve">RPP8  </t>
  </si>
  <si>
    <t xml:space="preserve">RPP5 SLV </t>
  </si>
  <si>
    <t xml:space="preserve">RPP5  </t>
  </si>
  <si>
    <t xml:space="preserve">RPP14  </t>
  </si>
  <si>
    <t xml:space="preserve">PK MULTIRIB </t>
  </si>
  <si>
    <t xml:space="preserve">PJ MULTIRIB </t>
  </si>
  <si>
    <t xml:space="preserve">NE 26 </t>
  </si>
  <si>
    <t xml:space="preserve">NE 22 </t>
  </si>
  <si>
    <t xml:space="preserve">NE 21 </t>
  </si>
  <si>
    <t xml:space="preserve">NE 18  </t>
  </si>
  <si>
    <t xml:space="preserve">MXL </t>
  </si>
  <si>
    <t xml:space="preserve">L </t>
  </si>
  <si>
    <t xml:space="preserve">HTS - 8M - HP BANDO </t>
  </si>
  <si>
    <t xml:space="preserve">HTS - 14M - </t>
  </si>
  <si>
    <t xml:space="preserve">HTD - 8MHL - </t>
  </si>
  <si>
    <t xml:space="preserve">HTD - 8M - CXP </t>
  </si>
  <si>
    <t xml:space="preserve">HTD - 8M - CXA </t>
  </si>
  <si>
    <t xml:space="preserve">HTD - 8M - </t>
  </si>
  <si>
    <t xml:space="preserve">HTD - 5M - CXP </t>
  </si>
  <si>
    <t xml:space="preserve">HTD - 5M -  </t>
  </si>
  <si>
    <t xml:space="preserve">HTD - 3M - CXP </t>
  </si>
  <si>
    <t xml:space="preserve">HTD - 3M -  </t>
  </si>
  <si>
    <t xml:space="preserve">HTD - 14M - CXA </t>
  </si>
  <si>
    <t xml:space="preserve">HTD - 14M -  </t>
  </si>
  <si>
    <t xml:space="preserve">HPS - S8M - </t>
  </si>
  <si>
    <t xml:space="preserve">HPS - S5M - </t>
  </si>
  <si>
    <t xml:space="preserve">HPS - S14M - </t>
  </si>
  <si>
    <t xml:space="preserve">H </t>
  </si>
  <si>
    <t xml:space="preserve">DXL </t>
  </si>
  <si>
    <t xml:space="preserve">DSTD - DS8M - </t>
  </si>
  <si>
    <t xml:space="preserve">DL </t>
  </si>
  <si>
    <t xml:space="preserve">DHTD - D8M - CXP </t>
  </si>
  <si>
    <t xml:space="preserve">DHTD - D5M - CXP </t>
  </si>
  <si>
    <t xml:space="preserve">DHTD - D5M - </t>
  </si>
  <si>
    <t xml:space="preserve">DHTD - D14M - CXP </t>
  </si>
  <si>
    <t xml:space="preserve">DHTD - D14M - </t>
  </si>
  <si>
    <t xml:space="preserve">DH </t>
  </si>
  <si>
    <t xml:space="preserve">CTD - C8M -  SYNCHROCHAIN </t>
  </si>
  <si>
    <t xml:space="preserve">ATP10/ - Muller </t>
  </si>
  <si>
    <t xml:space="preserve">AT5/ DL - Muller, Elatech </t>
  </si>
  <si>
    <t xml:space="preserve">AT5/ - Muller, Elatech, Megadyne </t>
  </si>
  <si>
    <t xml:space="preserve">AT3/ - Muller </t>
  </si>
  <si>
    <t xml:space="preserve">AT10/ - Muller, Elatech,Megadyne </t>
  </si>
  <si>
    <t xml:space="preserve">HTS - 8M - </t>
  </si>
  <si>
    <t xml:space="preserve">DSTD - DS8M - CXP </t>
  </si>
  <si>
    <t xml:space="preserve">DHTD - D8M - </t>
  </si>
  <si>
    <t xml:space="preserve">T2/ - Muller </t>
  </si>
  <si>
    <t xml:space="preserve">STD - S5M - </t>
  </si>
  <si>
    <t xml:space="preserve">T10/ - Fenner  </t>
  </si>
  <si>
    <t xml:space="preserve">Falcon GTR 14M  </t>
  </si>
  <si>
    <t xml:space="preserve">PU 11  </t>
  </si>
  <si>
    <t xml:space="preserve">T10/ DD - Megadyne </t>
  </si>
  <si>
    <t xml:space="preserve">STS - S14M - </t>
  </si>
  <si>
    <t xml:space="preserve">T5 DD/ - Megadyne </t>
  </si>
  <si>
    <t xml:space="preserve">CTD - C14M SYNCHROCHAIN -  </t>
  </si>
  <si>
    <t xml:space="preserve">XXH </t>
  </si>
  <si>
    <t xml:space="preserve">T10/ DL - Muller, Elatech </t>
  </si>
  <si>
    <t xml:space="preserve">Falcon GTR 8M  </t>
  </si>
  <si>
    <t xml:space="preserve">RPP5 DD  </t>
  </si>
  <si>
    <t xml:space="preserve">RPP3  </t>
  </si>
  <si>
    <t xml:space="preserve">T5/+Kevlar </t>
  </si>
  <si>
    <t xml:space="preserve">RPP14 SLV </t>
  </si>
  <si>
    <t xml:space="preserve">T5/ DL+Kevlar </t>
  </si>
  <si>
    <t xml:space="preserve">RPP14 DD  </t>
  </si>
  <si>
    <t>Ед. изм</t>
  </si>
  <si>
    <t>Наименование продукции</t>
  </si>
  <si>
    <t>Тип ремня</t>
  </si>
  <si>
    <t>Цена на товар снижена на 30% от базовой</t>
  </si>
  <si>
    <t>Цену уточняйте у менеджера</t>
  </si>
  <si>
    <t>Цена за викель</t>
  </si>
  <si>
    <t>Длинна ремня</t>
  </si>
  <si>
    <t>Кол-во мм/ручьев  доступное для Акции</t>
  </si>
  <si>
    <t>Цена за мм/ручей</t>
  </si>
  <si>
    <t>Цена за мм/ручей -30%</t>
  </si>
  <si>
    <r>
      <t xml:space="preserve">ООО «ТПК «Белтимпэкс»
</t>
    </r>
    <r>
      <rPr>
        <b/>
        <sz val="16"/>
        <color rgb="FFB62C06"/>
        <rFont val="Calibri"/>
        <family val="2"/>
        <charset val="204"/>
        <scheme val="minor"/>
      </rPr>
      <t xml:space="preserve">ПОСТАВЩИК ПРОМЫШЛЕННЫХ КОМПЛЕКТУЮЩИХ №1
</t>
    </r>
    <r>
      <rPr>
        <b/>
        <sz val="16"/>
        <color rgb="FF002060"/>
        <rFont val="Calibri"/>
        <family val="2"/>
        <charset val="204"/>
        <scheme val="minor"/>
      </rPr>
      <t xml:space="preserve">+7 (800) 777-71-98              +7 (495) 221-06-49          </t>
    </r>
    <r>
      <rPr>
        <b/>
        <sz val="14"/>
        <color rgb="FF002060"/>
        <rFont val="Calibri"/>
        <family val="2"/>
        <charset val="204"/>
        <scheme val="minor"/>
      </rPr>
      <t>SALES@BELTIMPEX.RU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</si>
</sst>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_-* #,##0.00\ [$€-1]_-;\-* #,##0.00\ [$€-1]_-;_-* &quot;-&quot;??\ [$€-1]_-"/>
    <numFmt numFmtId="166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6"/>
      <color rgb="FF002060"/>
      <name val="Calibri"/>
      <family val="2"/>
      <charset val="204"/>
      <scheme val="minor"/>
    </font>
    <font>
      <b/>
      <sz val="26"/>
      <color rgb="FF002060"/>
      <name val="Calibri"/>
      <family val="2"/>
      <charset val="204"/>
      <scheme val="minor"/>
    </font>
    <font>
      <b/>
      <sz val="16"/>
      <color rgb="FFB62C06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085"/>
      </left>
      <right style="thin">
        <color rgb="FFCCC085"/>
      </right>
      <top/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7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0" xfId="0" applyAlignment="1"/>
    <xf numFmtId="3" fontId="2" fillId="0" borderId="1" xfId="0" applyNumberFormat="1" applyFont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164" fontId="0" fillId="0" borderId="0" xfId="0" applyNumberFormat="1" applyAlignment="1"/>
    <xf numFmtId="164" fontId="0" fillId="0" borderId="0" xfId="0" applyNumberFormat="1" applyFill="1" applyAlignment="1"/>
    <xf numFmtId="0" fontId="1" fillId="0" borderId="1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/>
    <xf numFmtId="0" fontId="1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/>
    <xf numFmtId="164" fontId="0" fillId="0" borderId="0" xfId="0" applyNumberFormat="1" applyProtection="1">
      <protection hidden="1"/>
    </xf>
    <xf numFmtId="164" fontId="0" fillId="2" borderId="0" xfId="0" applyNumberFormat="1" applyFill="1" applyAlignment="1"/>
    <xf numFmtId="0" fontId="0" fillId="0" borderId="0" xfId="0" applyFill="1"/>
    <xf numFmtId="164" fontId="0" fillId="0" borderId="0" xfId="2" applyNumberFormat="1" applyFont="1" applyAlignment="1"/>
    <xf numFmtId="164" fontId="7" fillId="0" borderId="0" xfId="4" applyNumberFormat="1" applyFill="1" applyProtection="1">
      <protection hidden="1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0" xfId="0" applyFont="1" applyFill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166" fontId="8" fillId="2" borderId="0" xfId="0" applyNumberFormat="1" applyFont="1" applyFill="1" applyAlignment="1">
      <alignment horizontal="left"/>
    </xf>
    <xf numFmtId="166" fontId="0" fillId="2" borderId="0" xfId="0" applyNumberFormat="1" applyFill="1" applyAlignment="1">
      <alignment horizontal="left"/>
    </xf>
    <xf numFmtId="166" fontId="9" fillId="2" borderId="0" xfId="0" applyNumberFormat="1" applyFont="1" applyFill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14" fillId="0" borderId="0" xfId="0" applyFont="1" applyAlignment="1">
      <alignment horizontal="right" wrapText="1"/>
    </xf>
  </cellXfs>
  <cellStyles count="5">
    <cellStyle name="Euro" xfId="1"/>
    <cellStyle name="Normale 2 2 104" xfId="3"/>
    <cellStyle name="Обычный" xfId="0" builtinId="0"/>
    <cellStyle name="Обычный 2" xfId="4"/>
    <cellStyle name="Финансовый" xfId="2" builtinId="3"/>
  </cellStyles>
  <dxfs count="8">
    <dxf>
      <numFmt numFmtId="166" formatCode="#,##0.00\ &quot;₽&quot;"/>
      <alignment horizontal="right" vertical="bottom" textRotation="0" wrapText="0" indent="0" justifyLastLine="0" shrinkToFit="0" readingOrder="0"/>
    </dxf>
    <dxf>
      <numFmt numFmtId="166" formatCode="#,##0.00\ &quot;₽&quot;"/>
      <alignment horizontal="right" vertical="bottom" textRotation="0" wrapText="0" indent="0" justifyLastLine="0" shrinkToFit="0" readingOrder="0"/>
    </dxf>
    <dxf>
      <numFmt numFmtId="164" formatCode="0.00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rgb="FFCCC085"/>
        </top>
        <bottom style="thin">
          <color rgb="FFCCC0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rgb="FFCCC085"/>
        </left>
        <right/>
        <top style="thin">
          <color rgb="FFCCC085"/>
        </top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62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76200</xdr:rowOff>
    </xdr:from>
    <xdr:to>
      <xdr:col>1</xdr:col>
      <xdr:colOff>1218962</xdr:colOff>
      <xdr:row>0</xdr:row>
      <xdr:rowOff>1276200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904762" cy="120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2:H477" totalsRowShown="0" headerRowDxfId="7">
  <autoFilter ref="B2:H477"/>
  <tableColumns count="7">
    <tableColumn id="1" name="Наименование продукции" dataDxfId="6"/>
    <tableColumn id="2" name="Длинна ремня" dataDxfId="5"/>
    <tableColumn id="3" name="Ед. изм" dataDxfId="4"/>
    <tableColumn id="4" name="Кол-во мм/ручьев  доступное для Акции" dataDxfId="3"/>
    <tableColumn id="5" name="Цена за викель" dataDxfId="2"/>
    <tableColumn id="6" name="Цена за мм/ручей" dataDxfId="1"/>
    <tableColumn id="7" name="Цена за мм/ручей -30%" dataDxfId="0">
      <calculatedColumnFormula>Таблица1[[#This Row],[Цена за мм/ручей]]/1.3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91"/>
  <sheetViews>
    <sheetView tabSelected="1" zoomScaleNormal="100" workbookViewId="0">
      <pane ySplit="2" topLeftCell="A3" activePane="bottomLeft" state="frozen"/>
      <selection pane="bottomLeft" activeCell="J17" sqref="J17"/>
    </sheetView>
  </sheetViews>
  <sheetFormatPr defaultRowHeight="15" outlineLevelRow="3" x14ac:dyDescent="0.25"/>
  <cols>
    <col min="1" max="1" width="15.140625" customWidth="1"/>
    <col min="2" max="2" width="42.42578125" customWidth="1"/>
    <col min="3" max="3" width="17.42578125" customWidth="1"/>
    <col min="4" max="4" width="9.7109375" style="29" customWidth="1"/>
    <col min="5" max="5" width="29.7109375" customWidth="1"/>
    <col min="6" max="6" width="11.28515625" hidden="1" customWidth="1"/>
    <col min="7" max="7" width="21.85546875" customWidth="1"/>
    <col min="8" max="8" width="23.28515625" customWidth="1"/>
  </cols>
  <sheetData>
    <row r="1" spans="1:71" ht="106.5" customHeight="1" x14ac:dyDescent="0.5">
      <c r="B1" s="37" t="s">
        <v>522</v>
      </c>
      <c r="C1" s="37"/>
      <c r="D1" s="37"/>
      <c r="E1" s="37"/>
      <c r="F1" s="37"/>
      <c r="G1" s="37"/>
    </row>
    <row r="2" spans="1:71" ht="50.25" customHeight="1" x14ac:dyDescent="0.25">
      <c r="A2" s="18" t="s">
        <v>514</v>
      </c>
      <c r="B2" s="18" t="s">
        <v>513</v>
      </c>
      <c r="C2" s="18" t="s">
        <v>518</v>
      </c>
      <c r="D2" s="25" t="s">
        <v>512</v>
      </c>
      <c r="E2" s="24" t="s">
        <v>519</v>
      </c>
      <c r="F2" s="19" t="s">
        <v>517</v>
      </c>
      <c r="G2" s="19" t="s">
        <v>520</v>
      </c>
      <c r="H2" s="20" t="s">
        <v>521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</row>
    <row r="3" spans="1:71" s="2" customFormat="1" outlineLevel="3" x14ac:dyDescent="0.25">
      <c r="A3" s="1" t="s">
        <v>432</v>
      </c>
      <c r="B3" s="1" t="s">
        <v>190</v>
      </c>
      <c r="C3" s="21">
        <v>490</v>
      </c>
      <c r="D3" s="26" t="s">
        <v>2</v>
      </c>
      <c r="E3" s="3">
        <v>1028.7</v>
      </c>
      <c r="F3" s="5">
        <v>7900.2</v>
      </c>
      <c r="G3" s="33">
        <f>F3/450</f>
        <v>17.556000000000001</v>
      </c>
      <c r="H3" s="33">
        <f>Таблица1[[#This Row],[Цена за мм/ручей]]/1.3</f>
        <v>13.504615384615384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</row>
    <row r="4" spans="1:71" s="2" customFormat="1" outlineLevel="3" x14ac:dyDescent="0.25">
      <c r="A4" s="1" t="s">
        <v>432</v>
      </c>
      <c r="B4" s="1" t="s">
        <v>179</v>
      </c>
      <c r="C4" s="21">
        <v>104</v>
      </c>
      <c r="D4" s="26" t="s">
        <v>2</v>
      </c>
      <c r="E4" s="3">
        <v>2708.2170000000001</v>
      </c>
      <c r="F4" s="5">
        <v>3029.4</v>
      </c>
      <c r="G4" s="33">
        <f>F4/450</f>
        <v>6.7320000000000002</v>
      </c>
      <c r="H4" s="33">
        <f>Таблица1[[#This Row],[Цена за мм/ручей]]/1.3</f>
        <v>5.178461538461538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s="2" customFormat="1" outlineLevel="3" x14ac:dyDescent="0.25">
      <c r="A5" s="1" t="s">
        <v>432</v>
      </c>
      <c r="B5" s="1" t="s">
        <v>173</v>
      </c>
      <c r="C5" s="21">
        <v>412</v>
      </c>
      <c r="D5" s="26" t="s">
        <v>2</v>
      </c>
      <c r="E5" s="3">
        <v>1456.38</v>
      </c>
      <c r="F5" s="5">
        <f>G5*480</f>
        <v>10072.329440000003</v>
      </c>
      <c r="G5" s="33">
        <v>20.984019666666672</v>
      </c>
      <c r="H5" s="33">
        <f>Таблица1[[#This Row],[Цена за мм/ручей]]/1.3</f>
        <v>16.141553589743594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2" customFormat="1" outlineLevel="3" x14ac:dyDescent="0.25">
      <c r="A6" s="1" t="s">
        <v>432</v>
      </c>
      <c r="B6" s="1" t="s">
        <v>159</v>
      </c>
      <c r="C6" s="21">
        <v>306</v>
      </c>
      <c r="D6" s="26" t="s">
        <v>2</v>
      </c>
      <c r="E6" s="3">
        <v>801</v>
      </c>
      <c r="F6" s="5">
        <v>5167.8</v>
      </c>
      <c r="G6" s="33">
        <f t="shared" ref="G6:G7" si="0">F6/450</f>
        <v>11.484</v>
      </c>
      <c r="H6" s="33">
        <f>Таблица1[[#This Row],[Цена за мм/ручей]]/1.3</f>
        <v>8.833846153846153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 s="2" customFormat="1" outlineLevel="3" x14ac:dyDescent="0.25">
      <c r="A7" s="1" t="s">
        <v>432</v>
      </c>
      <c r="B7" s="1" t="s">
        <v>184</v>
      </c>
      <c r="C7" s="21">
        <v>202</v>
      </c>
      <c r="D7" s="26" t="s">
        <v>2</v>
      </c>
      <c r="E7" s="3">
        <v>796.5</v>
      </c>
      <c r="F7" s="5">
        <v>4009.5</v>
      </c>
      <c r="G7" s="33">
        <f t="shared" si="0"/>
        <v>8.91</v>
      </c>
      <c r="H7" s="33">
        <f>Таблица1[[#This Row],[Цена за мм/ручей]]/1.3</f>
        <v>6.8538461538461535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s="2" customFormat="1" outlineLevel="3" x14ac:dyDescent="0.25">
      <c r="A8" s="1" t="s">
        <v>432</v>
      </c>
      <c r="B8" s="1" t="s">
        <v>167</v>
      </c>
      <c r="C8" s="21">
        <v>244</v>
      </c>
      <c r="D8" s="26" t="s">
        <v>2</v>
      </c>
      <c r="E8" s="3">
        <v>957.34799999999996</v>
      </c>
      <c r="F8" s="5">
        <f t="shared" ref="F8" si="1">G8*480</f>
        <v>7187.9604000000027</v>
      </c>
      <c r="G8" s="33">
        <v>14.974917500000005</v>
      </c>
      <c r="H8" s="33">
        <f>Таблица1[[#This Row],[Цена за мм/ручей]]/1.3</f>
        <v>11.519167307692312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s="2" customFormat="1" outlineLevel="3" x14ac:dyDescent="0.25">
      <c r="A9" s="1" t="s">
        <v>432</v>
      </c>
      <c r="B9" s="1" t="s">
        <v>156</v>
      </c>
      <c r="C9" s="21">
        <v>192</v>
      </c>
      <c r="D9" s="26" t="s">
        <v>2</v>
      </c>
      <c r="E9" s="3">
        <v>2137.0500000000002</v>
      </c>
      <c r="F9" s="5">
        <f>G9*400</f>
        <v>5111.2273600000026</v>
      </c>
      <c r="G9" s="33">
        <v>12.778068400000006</v>
      </c>
      <c r="H9" s="33">
        <f>Таблица1[[#This Row],[Цена за мм/ручей]]/1.3</f>
        <v>9.8292833846153886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1" s="2" customFormat="1" outlineLevel="3" x14ac:dyDescent="0.25">
      <c r="A10" s="1" t="s">
        <v>432</v>
      </c>
      <c r="B10" s="1" t="s">
        <v>155</v>
      </c>
      <c r="C10" s="21">
        <v>260</v>
      </c>
      <c r="D10" s="26" t="s">
        <v>2</v>
      </c>
      <c r="E10" s="3">
        <v>1071</v>
      </c>
      <c r="F10" s="5">
        <f>G10*400</f>
        <v>6132.2270666666682</v>
      </c>
      <c r="G10" s="33">
        <v>15.330567666666671</v>
      </c>
      <c r="H10" s="33">
        <f>Таблица1[[#This Row],[Цена за мм/ручей]]/1.3</f>
        <v>11.792744358974362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1" s="2" customFormat="1" outlineLevel="3" x14ac:dyDescent="0.25">
      <c r="A11" s="1" t="s">
        <v>432</v>
      </c>
      <c r="B11" s="1" t="s">
        <v>183</v>
      </c>
      <c r="C11" s="21">
        <v>172</v>
      </c>
      <c r="D11" s="26" t="s">
        <v>2</v>
      </c>
      <c r="E11" s="3">
        <v>1928.0700000000002</v>
      </c>
      <c r="F11" s="5">
        <v>3712.5</v>
      </c>
      <c r="G11" s="33">
        <f t="shared" ref="G11:G12" si="2">F11/450</f>
        <v>8.25</v>
      </c>
      <c r="H11" s="33">
        <f>Таблица1[[#This Row],[Цена за мм/ручей]]/1.3</f>
        <v>6.3461538461538458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</row>
    <row r="12" spans="1:71" s="2" customFormat="1" outlineLevel="3" x14ac:dyDescent="0.25">
      <c r="A12" s="1" t="s">
        <v>432</v>
      </c>
      <c r="B12" s="1" t="s">
        <v>181</v>
      </c>
      <c r="C12" s="21">
        <v>122</v>
      </c>
      <c r="D12" s="26" t="s">
        <v>2</v>
      </c>
      <c r="E12" s="3">
        <v>752.4</v>
      </c>
      <c r="F12" s="5">
        <v>3237.3</v>
      </c>
      <c r="G12" s="33">
        <f t="shared" si="2"/>
        <v>7.1940000000000008</v>
      </c>
      <c r="H12" s="33">
        <f>Таблица1[[#This Row],[Цена за мм/ручей]]/1.3</f>
        <v>5.5338461538461541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1" s="2" customFormat="1" outlineLevel="3" x14ac:dyDescent="0.25">
      <c r="A13" s="1" t="s">
        <v>432</v>
      </c>
      <c r="B13" s="1" t="s">
        <v>165</v>
      </c>
      <c r="C13" s="21">
        <v>134</v>
      </c>
      <c r="D13" s="26" t="s">
        <v>2</v>
      </c>
      <c r="E13" s="3">
        <v>2557.8000000000002</v>
      </c>
      <c r="F13" s="5">
        <f>G13*480</f>
        <v>5171.7208800000017</v>
      </c>
      <c r="G13" s="33">
        <v>10.774418500000003</v>
      </c>
      <c r="H13" s="33">
        <f>Таблица1[[#This Row],[Цена за мм/ручей]]/1.3</f>
        <v>8.2880142307692335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1" s="2" customFormat="1" outlineLevel="3" x14ac:dyDescent="0.25">
      <c r="A14" s="1" t="s">
        <v>432</v>
      </c>
      <c r="B14" s="1" t="s">
        <v>187</v>
      </c>
      <c r="C14" s="21">
        <v>248</v>
      </c>
      <c r="D14" s="26" t="s">
        <v>2</v>
      </c>
      <c r="E14" s="3">
        <v>2205.8820000000001</v>
      </c>
      <c r="F14" s="6">
        <v>1485</v>
      </c>
      <c r="G14" s="33">
        <f>F14/150</f>
        <v>9.9</v>
      </c>
      <c r="H14" s="33">
        <f>Таблица1[[#This Row],[Цена за мм/ручей]]/1.3</f>
        <v>7.615384615384615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</row>
    <row r="15" spans="1:71" s="2" customFormat="1" outlineLevel="3" x14ac:dyDescent="0.25">
      <c r="A15" s="1" t="s">
        <v>432</v>
      </c>
      <c r="B15" s="1" t="s">
        <v>170</v>
      </c>
      <c r="C15" s="21">
        <v>296</v>
      </c>
      <c r="D15" s="26" t="s">
        <v>2</v>
      </c>
      <c r="E15" s="3">
        <v>2500.3799999999997</v>
      </c>
      <c r="F15" s="5">
        <f t="shared" ref="F15:F19" si="3">G15*480</f>
        <v>8184.9949600000018</v>
      </c>
      <c r="G15" s="33">
        <v>17.052072833333337</v>
      </c>
      <c r="H15" s="33">
        <f>Таблица1[[#This Row],[Цена за мм/ручей]]/1.3</f>
        <v>13.116979102564105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6" spans="1:71" s="2" customFormat="1" outlineLevel="3" x14ac:dyDescent="0.25">
      <c r="A16" s="1" t="s">
        <v>432</v>
      </c>
      <c r="B16" s="1" t="s">
        <v>170</v>
      </c>
      <c r="C16" s="21">
        <v>296</v>
      </c>
      <c r="D16" s="26" t="s">
        <v>2</v>
      </c>
      <c r="E16" s="3">
        <v>2413.08</v>
      </c>
      <c r="F16" s="5">
        <f t="shared" si="3"/>
        <v>8184.9949600000018</v>
      </c>
      <c r="G16" s="33">
        <v>17.052072833333337</v>
      </c>
      <c r="H16" s="33">
        <f>Таблица1[[#This Row],[Цена за мм/ручей]]/1.3</f>
        <v>13.116979102564105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1" s="2" customFormat="1" outlineLevel="3" x14ac:dyDescent="0.25">
      <c r="A17" s="1" t="s">
        <v>432</v>
      </c>
      <c r="B17" s="1" t="s">
        <v>171</v>
      </c>
      <c r="C17" s="21">
        <v>344</v>
      </c>
      <c r="D17" s="26" t="s">
        <v>2</v>
      </c>
      <c r="E17" s="3">
        <v>852.56999999999994</v>
      </c>
      <c r="F17" s="5">
        <f t="shared" si="3"/>
        <v>8811.4671200000012</v>
      </c>
      <c r="G17" s="33">
        <v>18.357223166666671</v>
      </c>
      <c r="H17" s="33">
        <f>Таблица1[[#This Row],[Цена за мм/ручей]]/1.3</f>
        <v>14.120940897435901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</row>
    <row r="18" spans="1:71" s="2" customFormat="1" outlineLevel="3" x14ac:dyDescent="0.25">
      <c r="A18" s="1" t="s">
        <v>432</v>
      </c>
      <c r="B18" s="1" t="s">
        <v>169</v>
      </c>
      <c r="C18" s="21">
        <v>290</v>
      </c>
      <c r="D18" s="26" t="s">
        <v>2</v>
      </c>
      <c r="E18" s="3">
        <v>828.18</v>
      </c>
      <c r="F18" s="5">
        <f t="shared" si="3"/>
        <v>8027.5851200000061</v>
      </c>
      <c r="G18" s="33">
        <v>16.72413566666668</v>
      </c>
      <c r="H18" s="33">
        <f>Таблица1[[#This Row],[Цена за мм/ручей]]/1.3</f>
        <v>12.864719743589752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</row>
    <row r="19" spans="1:71" s="2" customFormat="1" outlineLevel="3" x14ac:dyDescent="0.25">
      <c r="A19" s="1" t="s">
        <v>432</v>
      </c>
      <c r="B19" s="1" t="s">
        <v>176</v>
      </c>
      <c r="C19" s="21">
        <v>96</v>
      </c>
      <c r="D19" s="26" t="s">
        <v>2</v>
      </c>
      <c r="E19" s="3">
        <v>9114.2999999999993</v>
      </c>
      <c r="F19" s="5">
        <f t="shared" si="3"/>
        <v>4381.5044800000014</v>
      </c>
      <c r="G19" s="33">
        <v>9.1281343333333371</v>
      </c>
      <c r="H19" s="33">
        <f>Таблица1[[#This Row],[Цена за мм/ручей]]/1.3</f>
        <v>7.0216417948717975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s="2" customFormat="1" outlineLevel="3" x14ac:dyDescent="0.25">
      <c r="A20" s="1" t="s">
        <v>432</v>
      </c>
      <c r="B20" s="1" t="s">
        <v>194</v>
      </c>
      <c r="C20" s="21">
        <v>202</v>
      </c>
      <c r="D20" s="26" t="s">
        <v>2</v>
      </c>
      <c r="E20" s="3">
        <v>1704.24</v>
      </c>
      <c r="F20" s="5">
        <v>5527.8264180142078</v>
      </c>
      <c r="G20" s="33">
        <f>F20/381</f>
        <v>14.508730755942803</v>
      </c>
      <c r="H20" s="33">
        <f>Таблица1[[#This Row],[Цена за мм/ручей]]/1.3</f>
        <v>11.160562119956003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1" s="2" customFormat="1" outlineLevel="3" x14ac:dyDescent="0.25">
      <c r="A21" s="1" t="s">
        <v>432</v>
      </c>
      <c r="B21" s="1" t="s">
        <v>189</v>
      </c>
      <c r="C21" s="21">
        <v>340</v>
      </c>
      <c r="D21" s="26" t="s">
        <v>2</v>
      </c>
      <c r="E21" s="3">
        <v>704.34</v>
      </c>
      <c r="F21" s="5">
        <v>5464.8</v>
      </c>
      <c r="G21" s="33">
        <f>F21/450</f>
        <v>12.144</v>
      </c>
      <c r="H21" s="33">
        <f>Таблица1[[#This Row],[Цена за мм/ручей]]/1.3</f>
        <v>9.3415384615384607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1" s="2" customFormat="1" outlineLevel="3" x14ac:dyDescent="0.25">
      <c r="A22" s="1" t="s">
        <v>432</v>
      </c>
      <c r="B22" s="1" t="s">
        <v>178</v>
      </c>
      <c r="C22" s="21">
        <v>490</v>
      </c>
      <c r="D22" s="26" t="s">
        <v>2</v>
      </c>
      <c r="E22" s="3">
        <v>910.53000000000009</v>
      </c>
      <c r="F22" s="5">
        <v>10904.844079584578</v>
      </c>
      <c r="G22" s="33">
        <f>F22/381</f>
        <v>28.621638004158999</v>
      </c>
      <c r="H22" s="33">
        <f>Таблица1[[#This Row],[Цена за мм/ручей]]/1.3</f>
        <v>22.016644618583843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1" s="2" customFormat="1" outlineLevel="3" x14ac:dyDescent="0.25">
      <c r="A23" s="1" t="s">
        <v>432</v>
      </c>
      <c r="B23" s="1" t="s">
        <v>174</v>
      </c>
      <c r="C23" s="21">
        <v>76</v>
      </c>
      <c r="D23" s="26" t="s">
        <v>2</v>
      </c>
      <c r="E23" s="3">
        <v>1931.04</v>
      </c>
      <c r="F23" s="5">
        <f>G23*480</f>
        <v>4201.924240000003</v>
      </c>
      <c r="G23" s="33">
        <v>8.754008833333339</v>
      </c>
      <c r="H23" s="33">
        <f>Таблица1[[#This Row],[Цена за мм/ручей]]/1.3</f>
        <v>6.7338529487179528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s="2" customFormat="1" outlineLevel="3" x14ac:dyDescent="0.25">
      <c r="A24" s="1" t="s">
        <v>432</v>
      </c>
      <c r="B24" s="1" t="s">
        <v>157</v>
      </c>
      <c r="C24" s="21">
        <v>430</v>
      </c>
      <c r="D24" s="26" t="s">
        <v>2</v>
      </c>
      <c r="E24" s="3">
        <v>628.65</v>
      </c>
      <c r="F24" s="5">
        <v>9687.4061184743041</v>
      </c>
      <c r="G24" s="33">
        <f>F24/381</f>
        <v>25.42626277814778</v>
      </c>
      <c r="H24" s="33">
        <f>Таблица1[[#This Row],[Цена за мм/ручей]]/1.3</f>
        <v>19.558663675498291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s="2" customFormat="1" outlineLevel="3" x14ac:dyDescent="0.25">
      <c r="A25" s="1" t="s">
        <v>432</v>
      </c>
      <c r="B25" s="1" t="s">
        <v>165</v>
      </c>
      <c r="C25" s="21">
        <v>134</v>
      </c>
      <c r="D25" s="26" t="s">
        <v>2</v>
      </c>
      <c r="E25" s="3">
        <v>1251.855</v>
      </c>
      <c r="F25" s="5">
        <f>G25*480</f>
        <v>5171.7208800000017</v>
      </c>
      <c r="G25" s="33">
        <v>10.774418500000003</v>
      </c>
      <c r="H25" s="33">
        <f>Таблица1[[#This Row],[Цена за мм/ручей]]/1.3</f>
        <v>8.2880142307692335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</row>
    <row r="26" spans="1:71" s="2" customFormat="1" outlineLevel="3" x14ac:dyDescent="0.25">
      <c r="A26" s="1" t="s">
        <v>432</v>
      </c>
      <c r="B26" s="1" t="s">
        <v>197</v>
      </c>
      <c r="C26" s="21">
        <v>150</v>
      </c>
      <c r="D26" s="26" t="s">
        <v>2</v>
      </c>
      <c r="E26" s="3">
        <v>685.8</v>
      </c>
      <c r="F26" s="5">
        <v>4772.4116471000643</v>
      </c>
      <c r="G26" s="33">
        <f>F26/381</f>
        <v>12.526014821784946</v>
      </c>
      <c r="H26" s="33">
        <f>Таблица1[[#This Row],[Цена за мм/ручей]]/1.3</f>
        <v>9.6353960167576496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s="2" customFormat="1" outlineLevel="3" x14ac:dyDescent="0.25">
      <c r="A27" s="1" t="s">
        <v>432</v>
      </c>
      <c r="B27" s="1" t="s">
        <v>180</v>
      </c>
      <c r="C27" s="21">
        <v>114</v>
      </c>
      <c r="D27" s="26" t="s">
        <v>2</v>
      </c>
      <c r="E27" s="3">
        <v>775.71</v>
      </c>
      <c r="F27" s="5">
        <v>1386</v>
      </c>
      <c r="G27" s="33">
        <f>F27/200</f>
        <v>6.93</v>
      </c>
      <c r="H27" s="33">
        <f>Таблица1[[#This Row],[Цена за мм/ручей]]/1.3</f>
        <v>5.3307692307692305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s="2" customFormat="1" outlineLevel="3" x14ac:dyDescent="0.25">
      <c r="A28" s="1" t="s">
        <v>432</v>
      </c>
      <c r="B28" s="1" t="s">
        <v>172</v>
      </c>
      <c r="C28" s="21">
        <v>380</v>
      </c>
      <c r="D28" s="26" t="s">
        <v>2</v>
      </c>
      <c r="E28" s="3">
        <v>720.54</v>
      </c>
      <c r="F28" s="5">
        <f>G28*480</f>
        <v>9210.8510400000032</v>
      </c>
      <c r="G28" s="33">
        <v>19.189273000000007</v>
      </c>
      <c r="H28" s="33">
        <f>Таблица1[[#This Row],[Цена за мм/ручей]]/1.3</f>
        <v>14.760979230769236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s="2" customFormat="1" outlineLevel="3" x14ac:dyDescent="0.25">
      <c r="A29" s="1" t="s">
        <v>432</v>
      </c>
      <c r="B29" s="1" t="s">
        <v>150</v>
      </c>
      <c r="C29" s="21">
        <v>300</v>
      </c>
      <c r="D29" s="26" t="s">
        <v>2</v>
      </c>
      <c r="E29" s="3">
        <v>684</v>
      </c>
      <c r="F29" s="5">
        <f>G29*400</f>
        <v>6886.2846000000036</v>
      </c>
      <c r="G29" s="33">
        <v>17.215711500000008</v>
      </c>
      <c r="H29" s="33">
        <f>Таблица1[[#This Row],[Цена за мм/ручей]]/1.3</f>
        <v>13.242855000000006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s="2" customFormat="1" outlineLevel="3" x14ac:dyDescent="0.25">
      <c r="A30" s="1" t="s">
        <v>432</v>
      </c>
      <c r="B30" s="1" t="s">
        <v>193</v>
      </c>
      <c r="C30" s="21">
        <v>100</v>
      </c>
      <c r="D30" s="26" t="s">
        <v>2</v>
      </c>
      <c r="E30" s="3">
        <v>2453.7599999999998</v>
      </c>
      <c r="F30" s="5">
        <v>2999.7</v>
      </c>
      <c r="G30" s="33">
        <f>F30/450</f>
        <v>6.6659999999999995</v>
      </c>
      <c r="H30" s="33">
        <f>Таблица1[[#This Row],[Цена за мм/ручей]]/1.3</f>
        <v>5.1276923076923069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1" s="2" customFormat="1" outlineLevel="3" x14ac:dyDescent="0.25">
      <c r="A31" s="1" t="s">
        <v>432</v>
      </c>
      <c r="B31" s="1" t="s">
        <v>201</v>
      </c>
      <c r="C31" s="21">
        <v>498</v>
      </c>
      <c r="D31" s="26" t="s">
        <v>2</v>
      </c>
      <c r="E31" s="3">
        <v>548.91</v>
      </c>
      <c r="F31" s="5">
        <v>3564</v>
      </c>
      <c r="G31" s="33">
        <f>F31/450</f>
        <v>7.92</v>
      </c>
      <c r="H31" s="33">
        <f>Таблица1[[#This Row],[Цена за мм/ручей]]/1.3</f>
        <v>6.092307692307692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s="2" customFormat="1" outlineLevel="3" x14ac:dyDescent="0.25">
      <c r="A32" s="1" t="s">
        <v>432</v>
      </c>
      <c r="B32" s="1" t="s">
        <v>151</v>
      </c>
      <c r="C32" s="21">
        <v>340</v>
      </c>
      <c r="D32" s="26" t="s">
        <v>2</v>
      </c>
      <c r="E32" s="3">
        <v>673.02</v>
      </c>
      <c r="F32" s="5">
        <f>G32*400</f>
        <v>7342.8892666666688</v>
      </c>
      <c r="G32" s="33">
        <v>18.357223166666671</v>
      </c>
      <c r="H32" s="33">
        <f>Таблица1[[#This Row],[Цена за мм/ручей]]/1.3</f>
        <v>14.120940897435901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s="2" customFormat="1" outlineLevel="3" x14ac:dyDescent="0.25">
      <c r="A33" s="1" t="s">
        <v>432</v>
      </c>
      <c r="B33" s="1" t="s">
        <v>194</v>
      </c>
      <c r="C33" s="21">
        <v>202</v>
      </c>
      <c r="D33" s="26" t="s">
        <v>2</v>
      </c>
      <c r="E33" s="3">
        <v>685.8</v>
      </c>
      <c r="F33" s="5">
        <v>5527.8264180142078</v>
      </c>
      <c r="G33" s="33">
        <f>F33/381</f>
        <v>14.508730755942803</v>
      </c>
      <c r="H33" s="33">
        <f>Таблица1[[#This Row],[Цена за мм/ручей]]/1.3</f>
        <v>11.160562119956003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s="2" customFormat="1" outlineLevel="3" x14ac:dyDescent="0.25">
      <c r="A34" s="1" t="s">
        <v>432</v>
      </c>
      <c r="B34" s="1" t="s">
        <v>168</v>
      </c>
      <c r="C34" s="21">
        <v>274</v>
      </c>
      <c r="D34" s="26" t="s">
        <v>2</v>
      </c>
      <c r="E34" s="3">
        <v>1296</v>
      </c>
      <c r="F34" s="5">
        <f>G34*480</f>
        <v>7706.1143200000015</v>
      </c>
      <c r="G34" s="33">
        <v>16.054404833333336</v>
      </c>
      <c r="H34" s="33">
        <f>Таблица1[[#This Row],[Цена за мм/ручей]]/1.3</f>
        <v>12.349542179487182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s="2" customFormat="1" outlineLevel="3" x14ac:dyDescent="0.25">
      <c r="A35" s="1" t="s">
        <v>432</v>
      </c>
      <c r="B35" s="1" t="s">
        <v>195</v>
      </c>
      <c r="C35" s="21">
        <v>360</v>
      </c>
      <c r="D35" s="26" t="s">
        <v>2</v>
      </c>
      <c r="E35" s="3">
        <v>2877.3989999999999</v>
      </c>
      <c r="F35" s="5">
        <v>8023.0258428122879</v>
      </c>
      <c r="G35" s="33">
        <f>F35/381</f>
        <v>21.057810611055874</v>
      </c>
      <c r="H35" s="33">
        <f>Таблица1[[#This Row],[Цена за мм/ручей]]/1.3</f>
        <v>16.198315854658365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s="2" customFormat="1" outlineLevel="3" x14ac:dyDescent="0.25">
      <c r="A36" s="1" t="s">
        <v>432</v>
      </c>
      <c r="B36" s="1" t="s">
        <v>192</v>
      </c>
      <c r="C36" s="21">
        <v>98</v>
      </c>
      <c r="D36" s="26" t="s">
        <v>2</v>
      </c>
      <c r="E36" s="3">
        <v>517.5</v>
      </c>
      <c r="F36" s="5">
        <v>1333.2</v>
      </c>
      <c r="G36" s="33">
        <f>F36/200</f>
        <v>6.6660000000000004</v>
      </c>
      <c r="H36" s="33">
        <f>Таблица1[[#This Row],[Цена за мм/ручей]]/1.3</f>
        <v>5.1276923076923078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1" s="2" customFormat="1" outlineLevel="3" x14ac:dyDescent="0.25">
      <c r="A37" s="1" t="s">
        <v>432</v>
      </c>
      <c r="B37" s="1" t="s">
        <v>168</v>
      </c>
      <c r="C37" s="21">
        <v>274</v>
      </c>
      <c r="D37" s="26" t="s">
        <v>2</v>
      </c>
      <c r="E37" s="3">
        <v>1186.02</v>
      </c>
      <c r="F37" s="5">
        <f>G37*480</f>
        <v>7706.1143200000015</v>
      </c>
      <c r="G37" s="33">
        <v>16.054404833333336</v>
      </c>
      <c r="H37" s="33">
        <f>Таблица1[[#This Row],[Цена за мм/ручей]]/1.3</f>
        <v>12.349542179487182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1" s="2" customFormat="1" outlineLevel="3" x14ac:dyDescent="0.25">
      <c r="A38" s="1" t="s">
        <v>432</v>
      </c>
      <c r="B38" s="1" t="s">
        <v>182</v>
      </c>
      <c r="C38" s="21">
        <v>140</v>
      </c>
      <c r="D38" s="26" t="s">
        <v>2</v>
      </c>
      <c r="E38" s="3">
        <v>1902.15</v>
      </c>
      <c r="F38" s="5">
        <v>3385.8</v>
      </c>
      <c r="G38" s="33">
        <f>F38/450</f>
        <v>7.524</v>
      </c>
      <c r="H38" s="33">
        <f>Таблица1[[#This Row],[Цена за мм/ручей]]/1.3</f>
        <v>5.7876923076923079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</row>
    <row r="39" spans="1:71" s="2" customFormat="1" outlineLevel="3" x14ac:dyDescent="0.25">
      <c r="A39" s="1" t="s">
        <v>432</v>
      </c>
      <c r="B39" s="1" t="s">
        <v>175</v>
      </c>
      <c r="C39" s="21">
        <v>92</v>
      </c>
      <c r="D39" s="26" t="s">
        <v>2</v>
      </c>
      <c r="E39" s="3">
        <v>764.81999999999994</v>
      </c>
      <c r="F39" s="5">
        <f>G39*480</f>
        <v>4295.3566400000018</v>
      </c>
      <c r="G39" s="33">
        <v>8.9486596666666696</v>
      </c>
      <c r="H39" s="33">
        <f>Таблица1[[#This Row],[Цена за мм/ручей]]/1.3</f>
        <v>6.8835843589743613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</row>
    <row r="40" spans="1:71" s="2" customFormat="1" outlineLevel="3" x14ac:dyDescent="0.25">
      <c r="A40" s="1" t="s">
        <v>432</v>
      </c>
      <c r="B40" s="1" t="s">
        <v>160</v>
      </c>
      <c r="C40" s="21">
        <v>124</v>
      </c>
      <c r="D40" s="26" t="s">
        <v>2</v>
      </c>
      <c r="E40" s="3">
        <v>753.3</v>
      </c>
      <c r="F40" s="5">
        <v>3237.3</v>
      </c>
      <c r="G40" s="33">
        <f>F40/450</f>
        <v>7.1940000000000008</v>
      </c>
      <c r="H40" s="33">
        <f>Таблица1[[#This Row],[Цена за мм/ручей]]/1.3</f>
        <v>5.5338461538461541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1" s="2" customFormat="1" outlineLevel="3" x14ac:dyDescent="0.25">
      <c r="A41" s="1" t="s">
        <v>432</v>
      </c>
      <c r="B41" s="1" t="s">
        <v>162</v>
      </c>
      <c r="C41" s="21">
        <v>106</v>
      </c>
      <c r="D41" s="26" t="s">
        <v>2</v>
      </c>
      <c r="E41" s="3">
        <v>550.98900000000003</v>
      </c>
      <c r="F41" s="5">
        <f>G41*480</f>
        <v>4644.6988000000019</v>
      </c>
      <c r="G41" s="33">
        <v>9.6764558333333373</v>
      </c>
      <c r="H41" s="33">
        <f>Таблица1[[#This Row],[Цена за мм/ручей]]/1.3</f>
        <v>7.4434275641025671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1" s="2" customFormat="1" outlineLevel="3" x14ac:dyDescent="0.25">
      <c r="A42" s="1" t="s">
        <v>432</v>
      </c>
      <c r="B42" s="1" t="s">
        <v>185</v>
      </c>
      <c r="C42" s="21">
        <v>234</v>
      </c>
      <c r="D42" s="26" t="s">
        <v>2</v>
      </c>
      <c r="E42" s="3">
        <v>1580.76</v>
      </c>
      <c r="F42" s="5">
        <v>4306.5</v>
      </c>
      <c r="G42" s="33">
        <f>F42/450</f>
        <v>9.57</v>
      </c>
      <c r="H42" s="33">
        <f>Таблица1[[#This Row],[Цена за мм/ручей]]/1.3</f>
        <v>7.3615384615384611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1" s="2" customFormat="1" outlineLevel="3" x14ac:dyDescent="0.25">
      <c r="A43" s="1" t="s">
        <v>433</v>
      </c>
      <c r="B43" s="1" t="s">
        <v>236</v>
      </c>
      <c r="C43" s="21">
        <v>1400</v>
      </c>
      <c r="D43" s="26" t="s">
        <v>2</v>
      </c>
      <c r="E43" s="3">
        <v>727.38000000000011</v>
      </c>
      <c r="F43" s="5">
        <v>49012.259999999995</v>
      </c>
      <c r="G43" s="33">
        <f>F43/430</f>
        <v>113.98199999999999</v>
      </c>
      <c r="H43" s="33">
        <f>Таблица1[[#This Row],[Цена за мм/ручей]]/1.3</f>
        <v>87.678461538461519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s="2" customFormat="1" outlineLevel="3" x14ac:dyDescent="0.25">
      <c r="A44" s="1" t="s">
        <v>433</v>
      </c>
      <c r="B44" s="1" t="s">
        <v>236</v>
      </c>
      <c r="C44" s="21">
        <v>1400</v>
      </c>
      <c r="D44" s="26" t="s">
        <v>2</v>
      </c>
      <c r="E44" s="3">
        <v>506.51999999999992</v>
      </c>
      <c r="F44" s="5">
        <v>49012.259999999995</v>
      </c>
      <c r="G44" s="33">
        <f t="shared" ref="G44:G45" si="4">F44/430</f>
        <v>113.98199999999999</v>
      </c>
      <c r="H44" s="33">
        <f>Таблица1[[#This Row],[Цена за мм/ручей]]/1.3</f>
        <v>87.678461538461519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s="2" customFormat="1" outlineLevel="3" x14ac:dyDescent="0.25">
      <c r="A45" s="1" t="s">
        <v>433</v>
      </c>
      <c r="B45" s="1" t="s">
        <v>239</v>
      </c>
      <c r="C45" s="21">
        <v>800</v>
      </c>
      <c r="D45" s="26" t="s">
        <v>2</v>
      </c>
      <c r="E45" s="3">
        <v>1107</v>
      </c>
      <c r="F45" s="5">
        <v>32211.3</v>
      </c>
      <c r="G45" s="33">
        <f t="shared" si="4"/>
        <v>74.91</v>
      </c>
      <c r="H45" s="33">
        <f>Таблица1[[#This Row],[Цена за мм/ручей]]/1.3</f>
        <v>57.623076923076916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s="2" customFormat="1" outlineLevel="3" x14ac:dyDescent="0.25">
      <c r="A46" s="1" t="s">
        <v>434</v>
      </c>
      <c r="B46" s="1" t="s">
        <v>372</v>
      </c>
      <c r="C46" s="21">
        <v>815</v>
      </c>
      <c r="D46" s="26" t="s">
        <v>2</v>
      </c>
      <c r="E46" s="3">
        <v>6644.7</v>
      </c>
      <c r="F46" s="5">
        <v>15061.934145538286</v>
      </c>
      <c r="G46" s="33">
        <f>F46/450</f>
        <v>33.47096476786286</v>
      </c>
      <c r="H46" s="33">
        <f>Таблица1[[#This Row],[Цена за мм/ручей]]/1.3</f>
        <v>25.746895975279124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s="2" customFormat="1" outlineLevel="3" x14ac:dyDescent="0.25">
      <c r="A47" s="1" t="s">
        <v>434</v>
      </c>
      <c r="B47" s="1" t="s">
        <v>371</v>
      </c>
      <c r="C47" s="21">
        <v>740</v>
      </c>
      <c r="D47" s="26" t="s">
        <v>2</v>
      </c>
      <c r="E47" s="3">
        <v>2366.1</v>
      </c>
      <c r="F47" s="5">
        <v>14371.249632885447</v>
      </c>
      <c r="G47" s="33">
        <f>F47/450</f>
        <v>31.936110295300992</v>
      </c>
      <c r="H47" s="33">
        <f>Таблица1[[#This Row],[Цена за мм/ручей]]/1.3</f>
        <v>24.566238688693069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s="2" customFormat="1" outlineLevel="3" x14ac:dyDescent="0.25">
      <c r="A48" s="1" t="s">
        <v>435</v>
      </c>
      <c r="B48" s="1" t="s">
        <v>145</v>
      </c>
      <c r="C48" s="21">
        <v>720</v>
      </c>
      <c r="D48" s="26" t="s">
        <v>2</v>
      </c>
      <c r="E48" s="3">
        <v>1004.4</v>
      </c>
      <c r="F48" s="5">
        <f>G48*400</f>
        <v>12034.176000000001</v>
      </c>
      <c r="G48" s="33">
        <v>30.085440000000002</v>
      </c>
      <c r="H48" s="33">
        <f>Таблица1[[#This Row],[Цена за мм/ручей]]/1.3</f>
        <v>23.142646153846155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s="2" customFormat="1" outlineLevel="3" x14ac:dyDescent="0.25">
      <c r="A49" s="1" t="s">
        <v>435</v>
      </c>
      <c r="B49" s="1" t="s">
        <v>146</v>
      </c>
      <c r="C49" s="21">
        <v>275</v>
      </c>
      <c r="D49" s="26" t="s">
        <v>2</v>
      </c>
      <c r="E49" s="3">
        <v>572.4</v>
      </c>
      <c r="F49" s="5">
        <f>G49*300</f>
        <v>6002.4360000000006</v>
      </c>
      <c r="G49" s="33">
        <v>20.008120000000002</v>
      </c>
      <c r="H49" s="33">
        <f>Таблица1[[#This Row],[Цена за мм/ручей]]/1.3</f>
        <v>15.390861538461539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</row>
    <row r="50" spans="1:71" s="2" customFormat="1" outlineLevel="3" x14ac:dyDescent="0.25">
      <c r="A50" s="1" t="s">
        <v>435</v>
      </c>
      <c r="B50" s="1" t="s">
        <v>126</v>
      </c>
      <c r="C50" s="21">
        <v>280</v>
      </c>
      <c r="D50" s="26" t="s">
        <v>2</v>
      </c>
      <c r="E50" s="3">
        <v>513</v>
      </c>
      <c r="F50" s="5">
        <f>G50*300</f>
        <v>5048.237355885597</v>
      </c>
      <c r="G50" s="33">
        <v>16.827457852951991</v>
      </c>
      <c r="H50" s="33">
        <f>Таблица1[[#This Row],[Цена за мм/ручей]]/1.3</f>
        <v>12.944198348424608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</row>
    <row r="51" spans="1:71" s="2" customFormat="1" outlineLevel="3" x14ac:dyDescent="0.25">
      <c r="A51" s="1" t="s">
        <v>435</v>
      </c>
      <c r="B51" s="1" t="s">
        <v>138</v>
      </c>
      <c r="C51" s="21">
        <v>1955</v>
      </c>
      <c r="D51" s="26" t="s">
        <v>2</v>
      </c>
      <c r="E51" s="3">
        <v>769.50000000000011</v>
      </c>
      <c r="F51" s="5">
        <f>G51*300</f>
        <v>20564.0164428639</v>
      </c>
      <c r="G51" s="33">
        <v>68.546721476212994</v>
      </c>
      <c r="H51" s="33">
        <f>Таблица1[[#This Row],[Цена за мм/ручей]]/1.3</f>
        <v>52.728247289394609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</row>
    <row r="52" spans="1:71" s="2" customFormat="1" outlineLevel="3" x14ac:dyDescent="0.25">
      <c r="A52" s="1" t="s">
        <v>435</v>
      </c>
      <c r="B52" s="1" t="s">
        <v>140</v>
      </c>
      <c r="C52" s="21">
        <v>1140</v>
      </c>
      <c r="D52" s="26" t="s">
        <v>2</v>
      </c>
      <c r="E52" s="3">
        <v>981</v>
      </c>
      <c r="F52" s="5">
        <f>G52*400</f>
        <v>17105.396000000001</v>
      </c>
      <c r="G52" s="33">
        <v>42.763490000000004</v>
      </c>
      <c r="H52" s="33">
        <f>Таблица1[[#This Row],[Цена за мм/ручей]]/1.3</f>
        <v>32.894992307692313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s="2" customFormat="1" outlineLevel="3" x14ac:dyDescent="0.25">
      <c r="A53" s="1" t="s">
        <v>435</v>
      </c>
      <c r="B53" s="1" t="s">
        <v>144</v>
      </c>
      <c r="C53" s="21">
        <v>215</v>
      </c>
      <c r="D53" s="26" t="s">
        <v>2</v>
      </c>
      <c r="E53" s="3">
        <v>577.79999999999995</v>
      </c>
      <c r="F53" s="5">
        <f>G53*300</f>
        <v>11831.490000000002</v>
      </c>
      <c r="G53" s="33">
        <v>39.438300000000005</v>
      </c>
      <c r="H53" s="33">
        <f>Таблица1[[#This Row],[Цена за мм/ручей]]/1.3</f>
        <v>30.33715384615385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</row>
    <row r="54" spans="1:71" s="2" customFormat="1" outlineLevel="3" x14ac:dyDescent="0.25">
      <c r="A54" s="1" t="s">
        <v>435</v>
      </c>
      <c r="B54" s="1" t="s">
        <v>125</v>
      </c>
      <c r="C54" s="21">
        <v>640</v>
      </c>
      <c r="D54" s="26" t="s">
        <v>2</v>
      </c>
      <c r="E54" s="3">
        <v>2801.7</v>
      </c>
      <c r="F54" s="5">
        <f>G54*300</f>
        <v>7802.6805790440167</v>
      </c>
      <c r="G54" s="33">
        <v>26.008935263480055</v>
      </c>
      <c r="H54" s="33">
        <f>Таблица1[[#This Row],[Цена за мм/ручей]]/1.3</f>
        <v>20.00687327960004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s="2" customFormat="1" outlineLevel="3" x14ac:dyDescent="0.25">
      <c r="A55" s="1" t="s">
        <v>435</v>
      </c>
      <c r="B55" s="1" t="s">
        <v>128</v>
      </c>
      <c r="C55" s="21">
        <v>720</v>
      </c>
      <c r="D55" s="26" t="s">
        <v>2</v>
      </c>
      <c r="E55" s="3">
        <v>525.6</v>
      </c>
      <c r="F55" s="5">
        <f>G55*300</f>
        <v>8189.7737487016639</v>
      </c>
      <c r="G55" s="33">
        <v>27.299245829005546</v>
      </c>
      <c r="H55" s="33">
        <f>Таблица1[[#This Row],[Цена за мм/ручей]]/1.3</f>
        <v>20.999419868465804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s="2" customFormat="1" outlineLevel="3" x14ac:dyDescent="0.25">
      <c r="A56" s="1" t="s">
        <v>435</v>
      </c>
      <c r="B56" s="1" t="s">
        <v>143</v>
      </c>
      <c r="C56" s="21">
        <v>420</v>
      </c>
      <c r="D56" s="26" t="s">
        <v>2</v>
      </c>
      <c r="E56" s="3">
        <v>1051.2</v>
      </c>
      <c r="F56" s="5">
        <f>G56*400</f>
        <v>8971.9079999999994</v>
      </c>
      <c r="G56" s="33">
        <v>22.429769999999998</v>
      </c>
      <c r="H56" s="33">
        <f>Таблица1[[#This Row],[Цена за мм/ручей]]/1.3</f>
        <v>17.25366923076923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s="2" customFormat="1" outlineLevel="3" x14ac:dyDescent="0.25">
      <c r="A57" s="1" t="s">
        <v>435</v>
      </c>
      <c r="B57" s="1" t="s">
        <v>147</v>
      </c>
      <c r="C57" s="21">
        <v>410</v>
      </c>
      <c r="D57" s="26" t="s">
        <v>2</v>
      </c>
      <c r="E57" s="3">
        <v>1080</v>
      </c>
      <c r="F57" s="5">
        <f>G57*400</f>
        <v>8971.9079999999994</v>
      </c>
      <c r="G57" s="33">
        <v>22.429769999999998</v>
      </c>
      <c r="H57" s="33">
        <f>Таблица1[[#This Row],[Цена за мм/ручей]]/1.3</f>
        <v>17.25366923076923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s="2" customFormat="1" outlineLevel="3" x14ac:dyDescent="0.25">
      <c r="A58" s="1" t="s">
        <v>435</v>
      </c>
      <c r="B58" s="1" t="s">
        <v>139</v>
      </c>
      <c r="C58" s="21">
        <v>225</v>
      </c>
      <c r="D58" s="26" t="s">
        <v>2</v>
      </c>
      <c r="E58" s="3">
        <v>1291.5</v>
      </c>
      <c r="F58" s="5">
        <f>G58*160</f>
        <v>3692.7890114027159</v>
      </c>
      <c r="G58" s="33">
        <v>23.079931321266976</v>
      </c>
      <c r="H58" s="33">
        <f>Таблица1[[#This Row],[Цена за мм/ручей]]/1.3</f>
        <v>17.753793324051518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s="9" customFormat="1" outlineLevel="3" x14ac:dyDescent="0.25">
      <c r="A59" s="7" t="s">
        <v>435</v>
      </c>
      <c r="B59" s="7" t="s">
        <v>142</v>
      </c>
      <c r="C59" s="22">
        <v>1200</v>
      </c>
      <c r="D59" s="27" t="s">
        <v>2</v>
      </c>
      <c r="E59" s="8">
        <v>694.8</v>
      </c>
      <c r="F59" s="6">
        <f>Таблица1[[#This Row],[Цена за мм/ручей]]*400</f>
        <v>18140.804000000004</v>
      </c>
      <c r="G59" s="34">
        <v>45.352010000000007</v>
      </c>
      <c r="H59" s="34">
        <f>Таблица1[[#This Row],[Цена за мм/ручей]]/1.3</f>
        <v>34.886161538461543</v>
      </c>
    </row>
    <row r="60" spans="1:71" s="2" customFormat="1" outlineLevel="3" x14ac:dyDescent="0.25">
      <c r="A60" s="1" t="s">
        <v>435</v>
      </c>
      <c r="B60" s="1" t="s">
        <v>129</v>
      </c>
      <c r="C60" s="21">
        <v>1275</v>
      </c>
      <c r="D60" s="26" t="s">
        <v>2</v>
      </c>
      <c r="E60" s="3">
        <v>522</v>
      </c>
      <c r="F60" s="5">
        <f>G60*300</f>
        <v>13088.844628381603</v>
      </c>
      <c r="G60" s="33">
        <v>43.629482094605343</v>
      </c>
      <c r="H60" s="33">
        <f>Таблица1[[#This Row],[Цена за мм/ручей]]/1.3</f>
        <v>33.561140072773341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1" s="2" customFormat="1" outlineLevel="3" x14ac:dyDescent="0.25">
      <c r="A61" s="1" t="s">
        <v>436</v>
      </c>
      <c r="B61" s="1" t="s">
        <v>359</v>
      </c>
      <c r="C61" s="21">
        <v>250</v>
      </c>
      <c r="D61" s="26" t="s">
        <v>2</v>
      </c>
      <c r="E61" s="3">
        <v>6543</v>
      </c>
      <c r="F61" s="5">
        <f>G61*200</f>
        <v>4900.6452318552037</v>
      </c>
      <c r="G61" s="33">
        <v>24.503226159276018</v>
      </c>
      <c r="H61" s="33">
        <f>Таблица1[[#This Row],[Цена за мм/ручей]]/1.3</f>
        <v>18.848635507135398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</row>
    <row r="62" spans="1:71" s="2" customFormat="1" outlineLevel="3" x14ac:dyDescent="0.25">
      <c r="A62" s="1" t="s">
        <v>436</v>
      </c>
      <c r="B62" s="1" t="s">
        <v>355</v>
      </c>
      <c r="C62" s="21">
        <v>780</v>
      </c>
      <c r="D62" s="26" t="s">
        <v>2</v>
      </c>
      <c r="E62" s="3">
        <v>1071</v>
      </c>
      <c r="F62" s="5">
        <f>G62*400</f>
        <v>19666.239999999998</v>
      </c>
      <c r="G62" s="33">
        <v>49.165599999999998</v>
      </c>
      <c r="H62" s="33">
        <f>Таблица1[[#This Row],[Цена за мм/ручей]]/1.3</f>
        <v>37.819692307692307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</row>
    <row r="63" spans="1:71" s="2" customFormat="1" outlineLevel="3" x14ac:dyDescent="0.25">
      <c r="A63" s="1" t="s">
        <v>436</v>
      </c>
      <c r="B63" s="1" t="s">
        <v>362</v>
      </c>
      <c r="C63" s="21">
        <v>277.5</v>
      </c>
      <c r="D63" s="26" t="s">
        <v>2</v>
      </c>
      <c r="E63" s="3">
        <v>599.4</v>
      </c>
      <c r="F63" s="5">
        <f>G63*400</f>
        <v>11765.556</v>
      </c>
      <c r="G63" s="33">
        <v>29.413890000000002</v>
      </c>
      <c r="H63" s="33">
        <f>Таблица1[[#This Row],[Цена за мм/ручей]]/1.3</f>
        <v>22.626069230769232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</row>
    <row r="64" spans="1:71" s="2" customFormat="1" outlineLevel="3" x14ac:dyDescent="0.25">
      <c r="A64" s="1" t="s">
        <v>436</v>
      </c>
      <c r="B64" s="1" t="s">
        <v>365</v>
      </c>
      <c r="C64" s="21">
        <v>330</v>
      </c>
      <c r="D64" s="26" t="s">
        <v>2</v>
      </c>
      <c r="E64" s="3">
        <v>1744.1999999999998</v>
      </c>
      <c r="F64" s="5">
        <f>G64*400</f>
        <v>13304.016000000001</v>
      </c>
      <c r="G64" s="33">
        <v>33.260040000000004</v>
      </c>
      <c r="H64" s="33">
        <f>Таблица1[[#This Row],[Цена за мм/ручей]]/1.3</f>
        <v>25.584646153846155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</row>
    <row r="65" spans="1:71" s="2" customFormat="1" outlineLevel="3" x14ac:dyDescent="0.25">
      <c r="A65" s="1" t="s">
        <v>436</v>
      </c>
      <c r="B65" s="1" t="s">
        <v>359</v>
      </c>
      <c r="C65" s="21">
        <v>250</v>
      </c>
      <c r="D65" s="26" t="s">
        <v>2</v>
      </c>
      <c r="E65" s="3">
        <v>539.1</v>
      </c>
      <c r="F65" s="5">
        <f>G65*200</f>
        <v>4900.6452318552037</v>
      </c>
      <c r="G65" s="33">
        <v>24.503226159276018</v>
      </c>
      <c r="H65" s="33">
        <f>Таблица1[[#This Row],[Цена за мм/ручей]]/1.3</f>
        <v>18.848635507135398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1:71" s="2" customFormat="1" outlineLevel="3" x14ac:dyDescent="0.25">
      <c r="A66" s="1" t="s">
        <v>436</v>
      </c>
      <c r="B66" s="1" t="s">
        <v>366</v>
      </c>
      <c r="C66" s="21">
        <v>380</v>
      </c>
      <c r="D66" s="26" t="s">
        <v>2</v>
      </c>
      <c r="E66" s="3">
        <v>1025.1000000000001</v>
      </c>
      <c r="F66" s="5">
        <f>G66*400</f>
        <v>13838.000000000002</v>
      </c>
      <c r="G66" s="33">
        <v>34.595000000000006</v>
      </c>
      <c r="H66" s="33">
        <f>Таблица1[[#This Row],[Цена за мм/ручей]]/1.3</f>
        <v>26.611538461538466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</row>
    <row r="67" spans="1:71" s="2" customFormat="1" outlineLevel="3" x14ac:dyDescent="0.25">
      <c r="A67" s="1" t="s">
        <v>436</v>
      </c>
      <c r="B67" s="1" t="s">
        <v>354</v>
      </c>
      <c r="C67" s="21">
        <v>480</v>
      </c>
      <c r="D67" s="26" t="s">
        <v>2</v>
      </c>
      <c r="E67" s="3">
        <v>528.29999999999995</v>
      </c>
      <c r="F67" s="5">
        <f>G67*300</f>
        <v>8487.6957741812766</v>
      </c>
      <c r="G67" s="33">
        <v>28.292319247270925</v>
      </c>
      <c r="H67" s="33">
        <f>Таблица1[[#This Row],[Цена за мм/ручей]]/1.3</f>
        <v>21.76332249790071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</row>
    <row r="68" spans="1:71" s="2" customFormat="1" outlineLevel="3" x14ac:dyDescent="0.25">
      <c r="A68" s="1" t="s">
        <v>436</v>
      </c>
      <c r="B68" s="1" t="s">
        <v>360</v>
      </c>
      <c r="C68" s="21">
        <v>285</v>
      </c>
      <c r="D68" s="26" t="s">
        <v>2</v>
      </c>
      <c r="E68" s="3">
        <v>540</v>
      </c>
      <c r="F68" s="5">
        <f>G68*200</f>
        <v>4910.756069502263</v>
      </c>
      <c r="G68" s="33">
        <v>24.553780347511314</v>
      </c>
      <c r="H68" s="33">
        <f>Таблица1[[#This Row],[Цена за мм/ручей]]/1.3</f>
        <v>18.887523344239472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</row>
    <row r="69" spans="1:71" s="2" customFormat="1" outlineLevel="3" x14ac:dyDescent="0.25">
      <c r="A69" s="1" t="s">
        <v>437</v>
      </c>
      <c r="B69" s="1" t="s">
        <v>335</v>
      </c>
      <c r="C69" s="21">
        <v>440</v>
      </c>
      <c r="D69" s="26" t="s">
        <v>2</v>
      </c>
      <c r="E69" s="3">
        <v>529.20000000000005</v>
      </c>
      <c r="F69" s="5">
        <f>G69*300</f>
        <v>6938.9121686189792</v>
      </c>
      <c r="G69" s="33">
        <v>23.129707228729931</v>
      </c>
      <c r="H69" s="33">
        <f>Таблица1[[#This Row],[Цена за мм/ручей]]/1.3</f>
        <v>17.792082483638406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</row>
    <row r="70" spans="1:71" s="2" customFormat="1" outlineLevel="3" x14ac:dyDescent="0.25">
      <c r="A70" s="1" t="s">
        <v>437</v>
      </c>
      <c r="B70" s="1" t="s">
        <v>342</v>
      </c>
      <c r="C70" s="21">
        <v>440</v>
      </c>
      <c r="D70" s="26" t="s">
        <v>2</v>
      </c>
      <c r="E70" s="3">
        <v>705.6</v>
      </c>
      <c r="F70" s="5">
        <f>G70*400</f>
        <v>10852.248000000001</v>
      </c>
      <c r="G70" s="33">
        <v>27.130620000000004</v>
      </c>
      <c r="H70" s="33">
        <f>Таблица1[[#This Row],[Цена за мм/ручей]]/1.3</f>
        <v>20.869707692307696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  <row r="71" spans="1:71" s="2" customFormat="1" outlineLevel="3" x14ac:dyDescent="0.25">
      <c r="A71" s="1" t="s">
        <v>437</v>
      </c>
      <c r="B71" s="1" t="s">
        <v>336</v>
      </c>
      <c r="C71" s="21">
        <v>960</v>
      </c>
      <c r="D71" s="26" t="s">
        <v>2</v>
      </c>
      <c r="E71" s="3">
        <v>528.29999999999995</v>
      </c>
      <c r="F71" s="5">
        <f>G71*300</f>
        <v>11942.358488949712</v>
      </c>
      <c r="G71" s="33">
        <v>39.807861629832374</v>
      </c>
      <c r="H71" s="33">
        <f>Таблица1[[#This Row],[Цена за мм/ручей]]/1.3</f>
        <v>30.621432022947978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</row>
    <row r="72" spans="1:71" s="9" customFormat="1" outlineLevel="3" x14ac:dyDescent="0.25">
      <c r="A72" s="7" t="s">
        <v>437</v>
      </c>
      <c r="B72" s="7" t="s">
        <v>343</v>
      </c>
      <c r="C72" s="22">
        <v>380</v>
      </c>
      <c r="D72" s="27" t="s">
        <v>2</v>
      </c>
      <c r="E72" s="8">
        <v>1426.5</v>
      </c>
      <c r="F72" s="6">
        <f>G72*320</f>
        <v>7904</v>
      </c>
      <c r="G72" s="34">
        <v>24.7</v>
      </c>
      <c r="H72" s="34">
        <f>Таблица1[[#This Row],[Цена за мм/ручей]]/1.3</f>
        <v>19</v>
      </c>
    </row>
    <row r="73" spans="1:71" s="2" customFormat="1" outlineLevel="3" x14ac:dyDescent="0.25">
      <c r="A73" s="1" t="s">
        <v>437</v>
      </c>
      <c r="B73" s="1" t="s">
        <v>338</v>
      </c>
      <c r="C73" s="21">
        <v>690</v>
      </c>
      <c r="D73" s="26" t="s">
        <v>2</v>
      </c>
      <c r="E73" s="3">
        <v>684</v>
      </c>
      <c r="F73" s="5">
        <f>G73*400</f>
        <v>13842.884</v>
      </c>
      <c r="G73" s="33">
        <v>34.607210000000002</v>
      </c>
      <c r="H73" s="33">
        <f>Таблица1[[#This Row],[Цена за мм/ручей]]/1.3</f>
        <v>26.620930769230771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</row>
    <row r="74" spans="1:71" s="2" customFormat="1" outlineLevel="3" x14ac:dyDescent="0.25">
      <c r="A74" s="1" t="s">
        <v>437</v>
      </c>
      <c r="B74" s="1" t="s">
        <v>311</v>
      </c>
      <c r="C74" s="21">
        <v>660</v>
      </c>
      <c r="D74" s="26" t="s">
        <v>2</v>
      </c>
      <c r="E74" s="3">
        <v>682.2</v>
      </c>
      <c r="F74" s="5">
        <f>G74*400</f>
        <v>11118.294611617919</v>
      </c>
      <c r="G74" s="33">
        <v>27.795736529044799</v>
      </c>
      <c r="H74" s="33">
        <f>Таблица1[[#This Row],[Цена за мм/ручей]]/1.3</f>
        <v>21.381335791572923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</row>
    <row r="75" spans="1:71" s="2" customFormat="1" outlineLevel="3" x14ac:dyDescent="0.25">
      <c r="A75" s="1" t="s">
        <v>437</v>
      </c>
      <c r="B75" s="1" t="s">
        <v>339</v>
      </c>
      <c r="C75" s="21">
        <v>650</v>
      </c>
      <c r="D75" s="26" t="s">
        <v>2</v>
      </c>
      <c r="E75" s="3">
        <v>511.2</v>
      </c>
      <c r="F75" s="5">
        <f>G75*300</f>
        <v>8324.1468553662598</v>
      </c>
      <c r="G75" s="33">
        <v>27.7471561845542</v>
      </c>
      <c r="H75" s="33">
        <f>Таблица1[[#This Row],[Цена за мм/ручей]]/1.3</f>
        <v>21.343966295810922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</row>
    <row r="76" spans="1:71" s="2" customFormat="1" outlineLevel="3" x14ac:dyDescent="0.25">
      <c r="A76" s="1" t="s">
        <v>437</v>
      </c>
      <c r="B76" s="1" t="s">
        <v>347</v>
      </c>
      <c r="C76" s="21">
        <v>650</v>
      </c>
      <c r="D76" s="26" t="s">
        <v>2</v>
      </c>
      <c r="E76" s="3">
        <v>1021.5</v>
      </c>
      <c r="F76" s="5">
        <f>G76*400</f>
        <v>13592.171999999999</v>
      </c>
      <c r="G76" s="33">
        <v>33.980429999999998</v>
      </c>
      <c r="H76" s="33">
        <f>Таблица1[[#This Row],[Цена за мм/ручей]]/1.3</f>
        <v>26.138792307692306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</row>
    <row r="77" spans="1:71" s="2" customFormat="1" outlineLevel="3" x14ac:dyDescent="0.25">
      <c r="A77" s="1" t="s">
        <v>437</v>
      </c>
      <c r="B77" s="1" t="s">
        <v>352</v>
      </c>
      <c r="C77" s="21">
        <v>410</v>
      </c>
      <c r="D77" s="26" t="s">
        <v>2</v>
      </c>
      <c r="E77" s="3">
        <v>922.5</v>
      </c>
      <c r="F77" s="5">
        <f>G77*400</f>
        <v>10655.26</v>
      </c>
      <c r="G77" s="33">
        <v>26.63815</v>
      </c>
      <c r="H77" s="33">
        <f>Таблица1[[#This Row],[Цена за мм/ручей]]/1.3</f>
        <v>20.490884615384616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</row>
    <row r="78" spans="1:71" s="2" customFormat="1" outlineLevel="3" x14ac:dyDescent="0.25">
      <c r="A78" s="1" t="s">
        <v>437</v>
      </c>
      <c r="B78" s="1" t="s">
        <v>344</v>
      </c>
      <c r="C78" s="21">
        <v>1450</v>
      </c>
      <c r="D78" s="26" t="s">
        <v>2</v>
      </c>
      <c r="E78" s="3">
        <v>540</v>
      </c>
      <c r="F78" s="5">
        <f>G78*200</f>
        <v>16825.989358190047</v>
      </c>
      <c r="G78" s="33">
        <v>84.129946790950228</v>
      </c>
      <c r="H78" s="33">
        <f>Таблица1[[#This Row],[Цена за мм/ручей]]/1.3</f>
        <v>64.715343685346326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</row>
    <row r="79" spans="1:71" s="2" customFormat="1" outlineLevel="3" x14ac:dyDescent="0.25">
      <c r="A79" s="1" t="s">
        <v>437</v>
      </c>
      <c r="B79" s="1" t="s">
        <v>337</v>
      </c>
      <c r="C79" s="21">
        <v>810</v>
      </c>
      <c r="D79" s="26" t="s">
        <v>2</v>
      </c>
      <c r="E79" s="3">
        <v>495</v>
      </c>
      <c r="F79" s="5">
        <f>G79*300</f>
        <v>9232.2953744144634</v>
      </c>
      <c r="G79" s="33">
        <v>30.774317914714878</v>
      </c>
      <c r="H79" s="33">
        <f>Таблица1[[#This Row],[Цена за мм/ручей]]/1.3</f>
        <v>23.672552242088369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</row>
    <row r="80" spans="1:71" s="2" customFormat="1" outlineLevel="3" x14ac:dyDescent="0.25">
      <c r="A80" s="1" t="s">
        <v>437</v>
      </c>
      <c r="B80" s="1" t="s">
        <v>351</v>
      </c>
      <c r="C80" s="21">
        <v>1140</v>
      </c>
      <c r="D80" s="26" t="s">
        <v>2</v>
      </c>
      <c r="E80" s="3">
        <v>659.7</v>
      </c>
      <c r="F80" s="5">
        <f>G80*400</f>
        <v>21668.68</v>
      </c>
      <c r="G80" s="33">
        <v>54.171700000000001</v>
      </c>
      <c r="H80" s="33">
        <f>Таблица1[[#This Row],[Цена за мм/ручей]]/1.3</f>
        <v>41.670538461538463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71" s="2" customFormat="1" outlineLevel="3" x14ac:dyDescent="0.25">
      <c r="A81" s="1" t="s">
        <v>437</v>
      </c>
      <c r="B81" s="1" t="s">
        <v>349</v>
      </c>
      <c r="C81" s="21">
        <v>1440</v>
      </c>
      <c r="D81" s="26" t="s">
        <v>2</v>
      </c>
      <c r="E81" s="3">
        <v>720</v>
      </c>
      <c r="F81" s="5">
        <f>G81*400</f>
        <v>26842.464</v>
      </c>
      <c r="G81" s="33">
        <v>67.106160000000003</v>
      </c>
      <c r="H81" s="33">
        <f>Таблица1[[#This Row],[Цена за мм/ручей]]/1.3</f>
        <v>51.620123076923079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</row>
    <row r="82" spans="1:71" s="2" customFormat="1" outlineLevel="3" x14ac:dyDescent="0.25">
      <c r="A82" s="1" t="s">
        <v>438</v>
      </c>
      <c r="B82" s="1" t="s">
        <v>57</v>
      </c>
      <c r="C82" s="21">
        <v>1680</v>
      </c>
      <c r="D82" s="26" t="s">
        <v>2</v>
      </c>
      <c r="E82" s="3">
        <v>1546.2</v>
      </c>
      <c r="F82" s="5">
        <v>15741</v>
      </c>
      <c r="G82" s="33">
        <f>F82/450</f>
        <v>34.979999999999997</v>
      </c>
      <c r="H82" s="33">
        <f>Таблица1[[#This Row],[Цена за мм/ручей]]/1.3</f>
        <v>26.907692307692304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</row>
    <row r="83" spans="1:71" s="2" customFormat="1" outlineLevel="3" x14ac:dyDescent="0.25">
      <c r="A83" s="1" t="s">
        <v>438</v>
      </c>
      <c r="B83" s="1" t="s">
        <v>54</v>
      </c>
      <c r="C83" s="21">
        <v>2496</v>
      </c>
      <c r="D83" s="26" t="s">
        <v>2</v>
      </c>
      <c r="E83" s="3">
        <v>484.2</v>
      </c>
      <c r="F83" s="5">
        <v>21780</v>
      </c>
      <c r="G83" s="33">
        <f>F83/440</f>
        <v>49.5</v>
      </c>
      <c r="H83" s="33">
        <f>Таблица1[[#This Row],[Цена за мм/ручей]]/1.3</f>
        <v>38.076923076923073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</row>
    <row r="84" spans="1:71" s="2" customFormat="1" outlineLevel="3" x14ac:dyDescent="0.25">
      <c r="A84" s="1" t="s">
        <v>438</v>
      </c>
      <c r="B84" s="1" t="s">
        <v>58</v>
      </c>
      <c r="C84" s="21">
        <v>2400</v>
      </c>
      <c r="D84" s="26" t="s">
        <v>2</v>
      </c>
      <c r="E84" s="3">
        <v>1323</v>
      </c>
      <c r="F84" s="5">
        <v>20995.920000000002</v>
      </c>
      <c r="G84" s="33">
        <f t="shared" ref="G84:G85" si="5">F84/440</f>
        <v>47.718000000000004</v>
      </c>
      <c r="H84" s="33">
        <f>Таблица1[[#This Row],[Цена за мм/ручей]]/1.3</f>
        <v>36.706153846153846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</row>
    <row r="85" spans="1:71" s="2" customFormat="1" outlineLevel="3" x14ac:dyDescent="0.25">
      <c r="A85" s="1" t="s">
        <v>438</v>
      </c>
      <c r="B85" s="1" t="s">
        <v>53</v>
      </c>
      <c r="C85" s="21">
        <v>1440</v>
      </c>
      <c r="D85" s="26" t="s">
        <v>2</v>
      </c>
      <c r="E85" s="3">
        <v>847.8</v>
      </c>
      <c r="F85" s="5">
        <v>13009.920000000002</v>
      </c>
      <c r="G85" s="33">
        <f t="shared" si="5"/>
        <v>29.568000000000005</v>
      </c>
      <c r="H85" s="33">
        <f>Таблица1[[#This Row],[Цена за мм/ручей]]/1.3</f>
        <v>22.744615384615386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</row>
    <row r="86" spans="1:71" s="2" customFormat="1" outlineLevel="3" x14ac:dyDescent="0.25">
      <c r="A86" s="1" t="s">
        <v>439</v>
      </c>
      <c r="B86" s="1" t="s">
        <v>107</v>
      </c>
      <c r="C86" s="21">
        <v>315</v>
      </c>
      <c r="D86" s="26" t="s">
        <v>2</v>
      </c>
      <c r="E86" s="3">
        <v>1539.0000000000002</v>
      </c>
      <c r="F86" s="5">
        <v>6652.8</v>
      </c>
      <c r="G86" s="33">
        <f>F86/450</f>
        <v>14.784000000000001</v>
      </c>
      <c r="H86" s="33">
        <f>Таблица1[[#This Row],[Цена за мм/ручей]]/1.3</f>
        <v>11.372307692307693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</row>
    <row r="87" spans="1:71" s="2" customFormat="1" outlineLevel="3" x14ac:dyDescent="0.25">
      <c r="A87" s="1" t="s">
        <v>440</v>
      </c>
      <c r="B87" s="1" t="s">
        <v>120</v>
      </c>
      <c r="C87" s="21">
        <v>480</v>
      </c>
      <c r="D87" s="26" t="s">
        <v>2</v>
      </c>
      <c r="E87" s="3">
        <v>540</v>
      </c>
      <c r="F87" s="16">
        <v>7621.3261551936957</v>
      </c>
      <c r="G87" s="33">
        <f>F87/200</f>
        <v>38.106630775968476</v>
      </c>
      <c r="H87" s="33">
        <f>Таблица1[[#This Row],[Цена за мм/ручей]]/1.3</f>
        <v>29.312792904591134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</row>
    <row r="88" spans="1:71" s="2" customFormat="1" outlineLevel="3" x14ac:dyDescent="0.25">
      <c r="A88" s="1" t="s">
        <v>440</v>
      </c>
      <c r="B88" s="1" t="s">
        <v>108</v>
      </c>
      <c r="C88" s="21">
        <v>444</v>
      </c>
      <c r="D88" s="26" t="s">
        <v>2</v>
      </c>
      <c r="E88" s="3">
        <v>877.5</v>
      </c>
      <c r="F88" s="16">
        <v>9330.2635634413928</v>
      </c>
      <c r="G88" s="33">
        <f t="shared" ref="G88:G90" si="6">F88/200</f>
        <v>46.651317817206966</v>
      </c>
      <c r="H88" s="33">
        <f>Таблица1[[#This Row],[Цена за мм/ручей]]/1.3</f>
        <v>35.885629090159206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71" s="2" customFormat="1" outlineLevel="3" x14ac:dyDescent="0.25">
      <c r="A89" s="1" t="s">
        <v>440</v>
      </c>
      <c r="B89" s="1" t="s">
        <v>119</v>
      </c>
      <c r="C89" s="21">
        <v>375</v>
      </c>
      <c r="D89" s="26" t="s">
        <v>2</v>
      </c>
      <c r="E89" s="3">
        <v>6413.4000000000005</v>
      </c>
      <c r="F89" s="5">
        <v>8690.6973372500161</v>
      </c>
      <c r="G89" s="33">
        <f t="shared" si="6"/>
        <v>43.453486686250081</v>
      </c>
      <c r="H89" s="33">
        <f>Таблица1[[#This Row],[Цена за мм/ручей]]/1.3</f>
        <v>33.425758989423137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</row>
    <row r="90" spans="1:71" s="2" customFormat="1" outlineLevel="3" x14ac:dyDescent="0.25">
      <c r="A90" s="1" t="s">
        <v>440</v>
      </c>
      <c r="B90" s="1" t="s">
        <v>124</v>
      </c>
      <c r="C90" s="21">
        <v>279</v>
      </c>
      <c r="D90" s="26" t="s">
        <v>2</v>
      </c>
      <c r="E90" s="3">
        <v>1549.8</v>
      </c>
      <c r="F90" s="5">
        <v>8065.5264923555515</v>
      </c>
      <c r="G90" s="33">
        <f t="shared" si="6"/>
        <v>40.32763246177776</v>
      </c>
      <c r="H90" s="33">
        <f>Таблица1[[#This Row],[Цена за мм/ручей]]/1.3</f>
        <v>31.021255739829044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</row>
    <row r="91" spans="1:71" s="9" customFormat="1" outlineLevel="3" x14ac:dyDescent="0.25">
      <c r="A91" s="7" t="s">
        <v>440</v>
      </c>
      <c r="B91" s="7" t="s">
        <v>114</v>
      </c>
      <c r="C91" s="22">
        <v>186</v>
      </c>
      <c r="D91" s="27" t="s">
        <v>2</v>
      </c>
      <c r="E91" s="8">
        <v>846</v>
      </c>
      <c r="F91" s="6">
        <f>G91*200</f>
        <v>5655.2999999999993</v>
      </c>
      <c r="G91" s="34">
        <v>28.276499999999999</v>
      </c>
      <c r="H91" s="34">
        <f>Таблица1[[#This Row],[Цена за мм/ручей]]/1.3</f>
        <v>21.751153846153844</v>
      </c>
    </row>
    <row r="92" spans="1:71" s="2" customFormat="1" outlineLevel="3" x14ac:dyDescent="0.25">
      <c r="A92" s="1" t="s">
        <v>440</v>
      </c>
      <c r="B92" s="1" t="s">
        <v>123</v>
      </c>
      <c r="C92" s="21">
        <v>237</v>
      </c>
      <c r="D92" s="26" t="s">
        <v>2</v>
      </c>
      <c r="E92" s="3">
        <v>700.2</v>
      </c>
      <c r="F92" s="5">
        <v>7621.3261551936957</v>
      </c>
      <c r="G92" s="33">
        <f t="shared" ref="G92:G96" si="7">F92/200</f>
        <v>38.106630775968476</v>
      </c>
      <c r="H92" s="33">
        <f>Таблица1[[#This Row],[Цена за мм/ручей]]/1.3</f>
        <v>29.312792904591134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</row>
    <row r="93" spans="1:71" s="2" customFormat="1" outlineLevel="3" x14ac:dyDescent="0.25">
      <c r="A93" s="1" t="s">
        <v>440</v>
      </c>
      <c r="B93" s="1" t="s">
        <v>121</v>
      </c>
      <c r="C93" s="21">
        <v>309</v>
      </c>
      <c r="D93" s="26" t="s">
        <v>2</v>
      </c>
      <c r="E93" s="3">
        <v>1386</v>
      </c>
      <c r="F93" s="5">
        <v>8265.0053474699052</v>
      </c>
      <c r="G93" s="33">
        <f t="shared" si="7"/>
        <v>41.325026737349525</v>
      </c>
      <c r="H93" s="33">
        <f>Таблица1[[#This Row],[Цена за мм/ручей]]/1.3</f>
        <v>31.788482105653479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</row>
    <row r="94" spans="1:71" s="2" customFormat="1" outlineLevel="3" x14ac:dyDescent="0.25">
      <c r="A94" s="1" t="s">
        <v>441</v>
      </c>
      <c r="B94" s="1" t="s">
        <v>4</v>
      </c>
      <c r="C94" s="21">
        <v>364</v>
      </c>
      <c r="D94" s="26" t="s">
        <v>2</v>
      </c>
      <c r="E94" s="3">
        <v>476.1</v>
      </c>
      <c r="F94" s="5">
        <v>531.2581192908001</v>
      </c>
      <c r="G94" s="33">
        <f t="shared" si="7"/>
        <v>2.6562905964540007</v>
      </c>
      <c r="H94" s="33">
        <f>Таблица1[[#This Row],[Цена за мм/ручей]]/1.3</f>
        <v>2.0433004588107697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</row>
    <row r="95" spans="1:71" s="2" customFormat="1" outlineLevel="3" x14ac:dyDescent="0.25">
      <c r="A95" s="1" t="s">
        <v>441</v>
      </c>
      <c r="B95" s="1" t="s">
        <v>100</v>
      </c>
      <c r="C95" s="21">
        <v>254</v>
      </c>
      <c r="D95" s="26" t="s">
        <v>2</v>
      </c>
      <c r="E95" s="3">
        <v>503.99999999999994</v>
      </c>
      <c r="F95" s="5">
        <v>517.54823234136006</v>
      </c>
      <c r="G95" s="33">
        <f t="shared" si="7"/>
        <v>2.5877411617068002</v>
      </c>
      <c r="H95" s="33">
        <f>Таблица1[[#This Row],[Цена за мм/ручей]]/1.3</f>
        <v>1.9905701243898464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</row>
    <row r="96" spans="1:71" s="2" customFormat="1" outlineLevel="3" x14ac:dyDescent="0.25">
      <c r="A96" s="1" t="s">
        <v>441</v>
      </c>
      <c r="B96" s="1" t="s">
        <v>101</v>
      </c>
      <c r="C96" s="21">
        <v>126</v>
      </c>
      <c r="D96" s="26" t="s">
        <v>2</v>
      </c>
      <c r="E96" s="3">
        <v>503.99999999999994</v>
      </c>
      <c r="F96" s="5">
        <v>483.27351496775998</v>
      </c>
      <c r="G96" s="33">
        <f t="shared" si="7"/>
        <v>2.4163675748387998</v>
      </c>
      <c r="H96" s="33">
        <f>Таблица1[[#This Row],[Цена за мм/ручей]]/1.3</f>
        <v>1.8587442883375382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</row>
    <row r="97" spans="1:71" s="2" customFormat="1" outlineLevel="3" x14ac:dyDescent="0.25">
      <c r="A97" s="1" t="s">
        <v>442</v>
      </c>
      <c r="B97" s="1" t="s">
        <v>35</v>
      </c>
      <c r="C97" s="21">
        <v>848</v>
      </c>
      <c r="D97" s="26" t="s">
        <v>2</v>
      </c>
      <c r="E97" s="3">
        <v>4422.6000000000004</v>
      </c>
      <c r="F97" s="5">
        <f>G97*480</f>
        <v>23105.760000000002</v>
      </c>
      <c r="G97" s="33">
        <v>48.137</v>
      </c>
      <c r="H97" s="33">
        <f>Таблица1[[#This Row],[Цена за мм/ручей]]/1.3</f>
        <v>37.028461538461535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</row>
    <row r="98" spans="1:71" s="2" customFormat="1" outlineLevel="3" x14ac:dyDescent="0.25">
      <c r="A98" s="1" t="s">
        <v>442</v>
      </c>
      <c r="B98" s="1" t="s">
        <v>35</v>
      </c>
      <c r="C98" s="21">
        <v>848</v>
      </c>
      <c r="D98" s="26" t="s">
        <v>2</v>
      </c>
      <c r="E98" s="3">
        <v>1296</v>
      </c>
      <c r="F98" s="5">
        <f>G98*480</f>
        <v>23105.760000000002</v>
      </c>
      <c r="G98" s="33">
        <v>48.137</v>
      </c>
      <c r="H98" s="33">
        <f>Таблица1[[#This Row],[Цена за мм/ручей]]/1.3</f>
        <v>37.028461538461535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</row>
    <row r="99" spans="1:71" s="2" customFormat="1" outlineLevel="3" x14ac:dyDescent="0.25">
      <c r="A99" s="1" t="s">
        <v>442</v>
      </c>
      <c r="B99" s="1" t="s">
        <v>35</v>
      </c>
      <c r="C99" s="21">
        <v>848</v>
      </c>
      <c r="D99" s="26" t="s">
        <v>2</v>
      </c>
      <c r="E99" s="3">
        <v>1296</v>
      </c>
      <c r="F99" s="5">
        <f>G99*480</f>
        <v>23105.760000000002</v>
      </c>
      <c r="G99" s="33">
        <v>48.137</v>
      </c>
      <c r="H99" s="33">
        <f>Таблица1[[#This Row],[Цена за мм/ручей]]/1.3</f>
        <v>37.028461538461535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</row>
    <row r="100" spans="1:71" s="2" customFormat="1" outlineLevel="3" x14ac:dyDescent="0.25">
      <c r="A100" s="1" t="s">
        <v>443</v>
      </c>
      <c r="B100" s="1" t="s">
        <v>32</v>
      </c>
      <c r="C100" s="21">
        <v>800</v>
      </c>
      <c r="D100" s="26" t="s">
        <v>2</v>
      </c>
      <c r="E100" s="3">
        <v>495</v>
      </c>
      <c r="F100" s="5">
        <f>G100*480</f>
        <v>40089.292800000003</v>
      </c>
      <c r="G100" s="33">
        <v>83.519360000000006</v>
      </c>
      <c r="H100" s="33">
        <f>Таблица1[[#This Row],[Цена за мм/ручей]]/1.3</f>
        <v>64.245661538461547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</row>
    <row r="101" spans="1:71" s="2" customFormat="1" outlineLevel="3" x14ac:dyDescent="0.25">
      <c r="A101" s="1" t="s">
        <v>443</v>
      </c>
      <c r="B101" s="1" t="s">
        <v>30</v>
      </c>
      <c r="C101" s="21">
        <v>1160</v>
      </c>
      <c r="D101" s="26" t="s">
        <v>2</v>
      </c>
      <c r="E101" s="3">
        <v>900</v>
      </c>
      <c r="F101" s="5">
        <f t="shared" ref="F101:F106" si="8">G101*480</f>
        <v>53798.591999999982</v>
      </c>
      <c r="G101" s="33">
        <v>112.08039999999997</v>
      </c>
      <c r="H101" s="33">
        <f>Таблица1[[#This Row],[Цена за мм/ручей]]/1.3</f>
        <v>86.215692307692279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</row>
    <row r="102" spans="1:71" s="2" customFormat="1" outlineLevel="3" x14ac:dyDescent="0.25">
      <c r="A102" s="1" t="s">
        <v>444</v>
      </c>
      <c r="B102" s="1" t="s">
        <v>304</v>
      </c>
      <c r="C102" s="21">
        <v>1152</v>
      </c>
      <c r="D102" s="26" t="s">
        <v>2</v>
      </c>
      <c r="E102" s="3">
        <v>801</v>
      </c>
      <c r="F102" s="5">
        <f t="shared" si="8"/>
        <v>20951.472000000002</v>
      </c>
      <c r="G102" s="33">
        <v>43.648900000000005</v>
      </c>
      <c r="H102" s="33">
        <f>Таблица1[[#This Row],[Цена за мм/ручей]]/1.3</f>
        <v>33.576076923076926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</row>
    <row r="103" spans="1:71" s="2" customFormat="1" outlineLevel="3" x14ac:dyDescent="0.25">
      <c r="A103" s="1" t="s">
        <v>444</v>
      </c>
      <c r="B103" s="1" t="s">
        <v>305</v>
      </c>
      <c r="C103" s="21">
        <v>1168</v>
      </c>
      <c r="D103" s="26" t="s">
        <v>2</v>
      </c>
      <c r="E103" s="3">
        <v>846</v>
      </c>
      <c r="F103" s="5">
        <f t="shared" si="8"/>
        <v>21171.695999999993</v>
      </c>
      <c r="G103" s="33">
        <v>44.107699999999987</v>
      </c>
      <c r="H103" s="33">
        <f>Таблица1[[#This Row],[Цена за мм/ручей]]/1.3</f>
        <v>33.928999999999988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</row>
    <row r="104" spans="1:71" s="2" customFormat="1" outlineLevel="3" x14ac:dyDescent="0.25">
      <c r="A104" s="1" t="s">
        <v>444</v>
      </c>
      <c r="B104" s="1" t="s">
        <v>307</v>
      </c>
      <c r="C104" s="21">
        <v>1240</v>
      </c>
      <c r="D104" s="26" t="s">
        <v>2</v>
      </c>
      <c r="E104" s="3">
        <v>810</v>
      </c>
      <c r="F104" s="5">
        <f t="shared" si="8"/>
        <v>22180.108800000002</v>
      </c>
      <c r="G104" s="33">
        <v>46.208560000000006</v>
      </c>
      <c r="H104" s="33">
        <f>Таблица1[[#This Row],[Цена за мм/ручей]]/1.3</f>
        <v>35.545046153846158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</row>
    <row r="105" spans="1:71" s="2" customFormat="1" outlineLevel="3" x14ac:dyDescent="0.25">
      <c r="A105" s="1" t="s">
        <v>444</v>
      </c>
      <c r="B105" s="1" t="s">
        <v>306</v>
      </c>
      <c r="C105" s="21">
        <v>1208</v>
      </c>
      <c r="D105" s="26" t="s">
        <v>2</v>
      </c>
      <c r="E105" s="3">
        <v>1174.5</v>
      </c>
      <c r="F105" s="5">
        <f t="shared" si="8"/>
        <v>21675.7248</v>
      </c>
      <c r="G105" s="33">
        <v>45.157760000000003</v>
      </c>
      <c r="H105" s="33">
        <f>Таблица1[[#This Row],[Цена за мм/ручей]]/1.3</f>
        <v>34.736738461538465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</row>
    <row r="106" spans="1:71" s="2" customFormat="1" outlineLevel="3" x14ac:dyDescent="0.25">
      <c r="A106" s="1" t="s">
        <v>444</v>
      </c>
      <c r="B106" s="1" t="s">
        <v>303</v>
      </c>
      <c r="C106" s="21">
        <v>1104</v>
      </c>
      <c r="D106" s="26" t="s">
        <v>2</v>
      </c>
      <c r="E106" s="3">
        <v>834.3</v>
      </c>
      <c r="F106" s="5">
        <f t="shared" si="8"/>
        <v>20371.288319999996</v>
      </c>
      <c r="G106" s="33">
        <v>42.440183999999995</v>
      </c>
      <c r="H106" s="33">
        <f>Таблица1[[#This Row],[Цена за мм/ручей]]/1.3</f>
        <v>32.646295384615378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</row>
    <row r="107" spans="1:71" s="2" customFormat="1" outlineLevel="3" x14ac:dyDescent="0.25">
      <c r="A107" s="1" t="s">
        <v>445</v>
      </c>
      <c r="B107" s="1" t="s">
        <v>405</v>
      </c>
      <c r="C107" s="21">
        <v>1000</v>
      </c>
      <c r="D107" s="26" t="s">
        <v>2</v>
      </c>
      <c r="E107" s="3">
        <v>846</v>
      </c>
      <c r="F107" s="5">
        <f>G107*470</f>
        <v>20065.816371748035</v>
      </c>
      <c r="G107" s="33">
        <v>42.693226322868156</v>
      </c>
      <c r="H107" s="33">
        <f>Таблица1[[#This Row],[Цена за мм/ручей]]/1.3</f>
        <v>32.840943325283199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</row>
    <row r="108" spans="1:71" s="2" customFormat="1" outlineLevel="3" x14ac:dyDescent="0.25">
      <c r="A108" s="1" t="s">
        <v>445</v>
      </c>
      <c r="B108" s="1" t="s">
        <v>405</v>
      </c>
      <c r="C108" s="21">
        <v>1000</v>
      </c>
      <c r="D108" s="26" t="s">
        <v>2</v>
      </c>
      <c r="E108" s="3">
        <v>846</v>
      </c>
      <c r="F108" s="5">
        <f>G108*470</f>
        <v>20065.816371748035</v>
      </c>
      <c r="G108" s="33">
        <v>42.693226322868156</v>
      </c>
      <c r="H108" s="33">
        <f>Таблица1[[#This Row],[Цена за мм/ручей]]/1.3</f>
        <v>32.840943325283199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</row>
    <row r="109" spans="1:71" s="2" customFormat="1" outlineLevel="3" x14ac:dyDescent="0.25">
      <c r="A109" s="1" t="s">
        <v>445</v>
      </c>
      <c r="B109" s="1" t="s">
        <v>411</v>
      </c>
      <c r="C109" s="21">
        <v>680</v>
      </c>
      <c r="D109" s="26" t="s">
        <v>2</v>
      </c>
      <c r="E109" s="3">
        <v>810</v>
      </c>
      <c r="F109" s="5">
        <f>G109*470</f>
        <v>15010.621306463509</v>
      </c>
      <c r="G109" s="33">
        <v>31.93749214141172</v>
      </c>
      <c r="H109" s="33">
        <f>Таблица1[[#This Row],[Цена за мм/ручей]]/1.3</f>
        <v>24.567301647239784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</row>
    <row r="110" spans="1:71" s="2" customFormat="1" outlineLevel="3" x14ac:dyDescent="0.25">
      <c r="A110" s="1" t="s">
        <v>445</v>
      </c>
      <c r="B110" s="1" t="s">
        <v>404</v>
      </c>
      <c r="C110" s="21">
        <v>2000</v>
      </c>
      <c r="D110" s="26" t="s">
        <v>2</v>
      </c>
      <c r="E110" s="3">
        <v>1584.0000000000002</v>
      </c>
      <c r="F110" s="5">
        <f>G110*470</f>
        <v>36526.112819630092</v>
      </c>
      <c r="G110" s="33">
        <v>77.715133658787437</v>
      </c>
      <c r="H110" s="33">
        <f>Таблица1[[#This Row],[Цена за мм/ручей]]/1.3</f>
        <v>59.780872045221102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</row>
    <row r="111" spans="1:71" s="2" customFormat="1" outlineLevel="3" x14ac:dyDescent="0.25">
      <c r="A111" s="1" t="s">
        <v>446</v>
      </c>
      <c r="B111" s="1" t="s">
        <v>413</v>
      </c>
      <c r="C111" s="21">
        <v>2200</v>
      </c>
      <c r="D111" s="26" t="s">
        <v>2</v>
      </c>
      <c r="E111" s="3">
        <v>962.99999999999989</v>
      </c>
      <c r="F111" s="5">
        <f>G111*540</f>
        <v>139021.07598215129</v>
      </c>
      <c r="G111" s="33">
        <v>257.44643700398387</v>
      </c>
      <c r="H111" s="33">
        <f>Таблица1[[#This Row],[Цена за мм/ручей]]/1.3</f>
        <v>198.03572077229529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</row>
    <row r="112" spans="1:71" s="2" customFormat="1" outlineLevel="3" x14ac:dyDescent="0.25">
      <c r="A112" s="1" t="s">
        <v>446</v>
      </c>
      <c r="B112" s="1" t="s">
        <v>413</v>
      </c>
      <c r="C112" s="21">
        <v>2200</v>
      </c>
      <c r="D112" s="26" t="s">
        <v>2</v>
      </c>
      <c r="E112" s="3">
        <v>486.00000000000006</v>
      </c>
      <c r="F112" s="5">
        <f>G112*540</f>
        <v>139021.07598215129</v>
      </c>
      <c r="G112" s="33">
        <v>257.44643700398387</v>
      </c>
      <c r="H112" s="33">
        <f>Таблица1[[#This Row],[Цена за мм/ручей]]/1.3</f>
        <v>198.03572077229529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</row>
    <row r="113" spans="1:71" s="2" customFormat="1" outlineLevel="3" x14ac:dyDescent="0.25">
      <c r="A113" s="1" t="s">
        <v>446</v>
      </c>
      <c r="B113" s="1" t="s">
        <v>413</v>
      </c>
      <c r="C113" s="21">
        <v>2200</v>
      </c>
      <c r="D113" s="26" t="s">
        <v>2</v>
      </c>
      <c r="E113" s="3">
        <v>458.99999999999994</v>
      </c>
      <c r="F113" s="5">
        <f>G113*540</f>
        <v>139021.07598215129</v>
      </c>
      <c r="G113" s="33">
        <v>257.44643700398387</v>
      </c>
      <c r="H113" s="33">
        <f>Таблица1[[#This Row],[Цена за мм/ручей]]/1.3</f>
        <v>198.03572077229529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</row>
    <row r="114" spans="1:71" s="2" customFormat="1" outlineLevel="3" x14ac:dyDescent="0.25">
      <c r="A114" s="1" t="s">
        <v>446</v>
      </c>
      <c r="B114" s="1" t="s">
        <v>414</v>
      </c>
      <c r="C114" s="21">
        <v>1280</v>
      </c>
      <c r="D114" s="26" t="s">
        <v>2</v>
      </c>
      <c r="E114" s="3">
        <v>846</v>
      </c>
      <c r="F114" s="5">
        <f>G114*470</f>
        <v>74330.476996301644</v>
      </c>
      <c r="G114" s="33">
        <v>158.14995105596094</v>
      </c>
      <c r="H114" s="33">
        <f>Таблица1[[#This Row],[Цена за мм/ручей]]/1.3</f>
        <v>121.65380850458533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</row>
    <row r="115" spans="1:71" s="2" customFormat="1" outlineLevel="3" x14ac:dyDescent="0.25">
      <c r="A115" s="1" t="s">
        <v>446</v>
      </c>
      <c r="B115" s="1" t="s">
        <v>412</v>
      </c>
      <c r="C115" s="21">
        <v>544</v>
      </c>
      <c r="D115" s="26" t="s">
        <v>2</v>
      </c>
      <c r="E115" s="3">
        <v>774</v>
      </c>
      <c r="F115" s="5">
        <f>G115*470</f>
        <v>41033.715280955912</v>
      </c>
      <c r="G115" s="33">
        <v>87.305777193523213</v>
      </c>
      <c r="H115" s="33">
        <f>Таблица1[[#This Row],[Цена за мм/ручей]]/1.3</f>
        <v>67.158290148864012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</row>
    <row r="116" spans="1:71" s="2" customFormat="1" outlineLevel="3" x14ac:dyDescent="0.25">
      <c r="A116" s="1" t="s">
        <v>447</v>
      </c>
      <c r="B116" s="1" t="s">
        <v>393</v>
      </c>
      <c r="C116" s="21">
        <v>1760</v>
      </c>
      <c r="D116" s="26" t="s">
        <v>2</v>
      </c>
      <c r="E116" s="3">
        <v>688.5</v>
      </c>
      <c r="F116" s="5">
        <f>G116*285</f>
        <v>64966.689349848071</v>
      </c>
      <c r="G116" s="33">
        <v>227.95329596437921</v>
      </c>
      <c r="H116" s="33">
        <f>Таблица1[[#This Row],[Цена за мм/ручей]]/1.3</f>
        <v>175.34868920336862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</row>
    <row r="117" spans="1:71" s="2" customFormat="1" outlineLevel="3" x14ac:dyDescent="0.25">
      <c r="A117" s="1" t="s">
        <v>448</v>
      </c>
      <c r="B117" s="1" t="s">
        <v>396</v>
      </c>
      <c r="C117" s="21">
        <v>1792</v>
      </c>
      <c r="D117" s="26" t="s">
        <v>2</v>
      </c>
      <c r="E117" s="3">
        <v>795.6</v>
      </c>
      <c r="F117" s="5">
        <f>G117*470</f>
        <v>26342.656813752776</v>
      </c>
      <c r="G117" s="33">
        <v>56.048205986708034</v>
      </c>
      <c r="H117" s="33">
        <f>Таблица1[[#This Row],[Цена за мм/ручей]]/1.3</f>
        <v>43.114004605160027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</row>
    <row r="118" spans="1:71" s="2" customFormat="1" outlineLevel="3" x14ac:dyDescent="0.25">
      <c r="A118" s="1" t="s">
        <v>448</v>
      </c>
      <c r="B118" s="1" t="s">
        <v>395</v>
      </c>
      <c r="C118" s="21">
        <v>1080</v>
      </c>
      <c r="D118" s="26" t="s">
        <v>2</v>
      </c>
      <c r="E118" s="3">
        <v>823.5</v>
      </c>
      <c r="F118" s="5">
        <f>G118*470</f>
        <v>17728.109822736609</v>
      </c>
      <c r="G118" s="33">
        <v>37.719382601567254</v>
      </c>
      <c r="H118" s="33">
        <f>Таблица1[[#This Row],[Цена за мм/ручей]]/1.3</f>
        <v>29.014909693513271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</row>
    <row r="119" spans="1:71" s="2" customFormat="1" outlineLevel="3" x14ac:dyDescent="0.25">
      <c r="A119" s="1" t="s">
        <v>448</v>
      </c>
      <c r="B119" s="1" t="s">
        <v>398</v>
      </c>
      <c r="C119" s="21">
        <v>360</v>
      </c>
      <c r="D119" s="26" t="s">
        <v>2</v>
      </c>
      <c r="E119" s="3">
        <v>675</v>
      </c>
      <c r="F119" s="5">
        <f>G119*380</f>
        <v>5840.0510335684576</v>
      </c>
      <c r="G119" s="33">
        <v>15.368555351495941</v>
      </c>
      <c r="H119" s="33">
        <f>Таблица1[[#This Row],[Цена за мм/ручей]]/1.3</f>
        <v>11.821965654996877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</row>
    <row r="120" spans="1:71" s="2" customFormat="1" outlineLevel="3" x14ac:dyDescent="0.25">
      <c r="A120" s="1" t="s">
        <v>449</v>
      </c>
      <c r="B120" s="1" t="s">
        <v>421</v>
      </c>
      <c r="C120" s="21">
        <v>1870</v>
      </c>
      <c r="D120" s="26" t="s">
        <v>2</v>
      </c>
      <c r="E120" s="3">
        <v>819</v>
      </c>
      <c r="F120" s="5">
        <f>G120*470</f>
        <v>31727.451239631217</v>
      </c>
      <c r="G120" s="33">
        <v>67.505215403470672</v>
      </c>
      <c r="H120" s="33">
        <f>Таблица1[[#This Row],[Цена за мм/ручей]]/1.3</f>
        <v>51.927088771900515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</row>
    <row r="121" spans="1:71" s="2" customFormat="1" outlineLevel="3" x14ac:dyDescent="0.25">
      <c r="A121" s="1" t="s">
        <v>449</v>
      </c>
      <c r="B121" s="1" t="s">
        <v>420</v>
      </c>
      <c r="C121" s="21">
        <v>750</v>
      </c>
      <c r="D121" s="26" t="s">
        <v>2</v>
      </c>
      <c r="E121" s="3">
        <v>837.00000000000011</v>
      </c>
      <c r="F121" s="5">
        <f>G121*470</f>
        <v>16881.428883037999</v>
      </c>
      <c r="G121" s="33">
        <v>35.91793379369787</v>
      </c>
      <c r="H121" s="33">
        <f>Таблица1[[#This Row],[Цена за мм/ручей]]/1.3</f>
        <v>27.629179841306051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</row>
    <row r="122" spans="1:71" s="2" customFormat="1" outlineLevel="3" x14ac:dyDescent="0.25">
      <c r="A122" s="1" t="s">
        <v>450</v>
      </c>
      <c r="B122" s="1" t="s">
        <v>425</v>
      </c>
      <c r="C122" s="21">
        <v>465</v>
      </c>
      <c r="D122" s="26" t="s">
        <v>2</v>
      </c>
      <c r="E122" s="3">
        <v>669.6</v>
      </c>
      <c r="F122" s="5">
        <f>G122*380</f>
        <v>9133.2344135342319</v>
      </c>
      <c r="G122" s="33">
        <v>24.034827404037451</v>
      </c>
      <c r="H122" s="33">
        <f>Таблица1[[#This Row],[Цена за мм/ручей]]/1.3</f>
        <v>18.488328772336502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</row>
    <row r="123" spans="1:71" s="2" customFormat="1" outlineLevel="3" x14ac:dyDescent="0.25">
      <c r="A123" s="1" t="s">
        <v>450</v>
      </c>
      <c r="B123" s="1" t="s">
        <v>423</v>
      </c>
      <c r="C123" s="21">
        <v>670</v>
      </c>
      <c r="D123" s="26" t="s">
        <v>2</v>
      </c>
      <c r="E123" s="3">
        <v>846</v>
      </c>
      <c r="F123" s="5">
        <f>G123*470</f>
        <v>13284.741097945545</v>
      </c>
      <c r="G123" s="33">
        <v>28.265406591373502</v>
      </c>
      <c r="H123" s="33">
        <f>Таблица1[[#This Row],[Цена за мм/ручей]]/1.3</f>
        <v>21.742620454902692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</row>
    <row r="124" spans="1:71" s="2" customFormat="1" outlineLevel="3" x14ac:dyDescent="0.25">
      <c r="A124" s="1" t="s">
        <v>450</v>
      </c>
      <c r="B124" s="1" t="s">
        <v>424</v>
      </c>
      <c r="C124" s="21">
        <v>675</v>
      </c>
      <c r="D124" s="26" t="s">
        <v>2</v>
      </c>
      <c r="E124" s="3">
        <v>778.5</v>
      </c>
      <c r="F124" s="5">
        <f>G124*470</f>
        <v>13284.741097945545</v>
      </c>
      <c r="G124" s="33">
        <v>28.265406591373502</v>
      </c>
      <c r="H124" s="33">
        <f>Таблица1[[#This Row],[Цена за мм/ручей]]/1.3</f>
        <v>21.742620454902692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</row>
    <row r="125" spans="1:71" s="2" customFormat="1" outlineLevel="3" x14ac:dyDescent="0.25">
      <c r="A125" s="1" t="s">
        <v>451</v>
      </c>
      <c r="B125" s="1" t="s">
        <v>428</v>
      </c>
      <c r="C125" s="21">
        <v>2310</v>
      </c>
      <c r="D125" s="26" t="s">
        <v>2</v>
      </c>
      <c r="E125" s="3">
        <v>936</v>
      </c>
      <c r="F125" s="5">
        <f>G125*540</f>
        <v>73362.153418040369</v>
      </c>
      <c r="G125" s="33">
        <v>135.85583966303773</v>
      </c>
      <c r="H125" s="33">
        <f>Таблица1[[#This Row],[Цена за мм/ручей]]/1.3</f>
        <v>104.50449204849056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</row>
    <row r="126" spans="1:71" s="2" customFormat="1" outlineLevel="3" x14ac:dyDescent="0.25">
      <c r="A126" s="1" t="s">
        <v>451</v>
      </c>
      <c r="B126" s="1" t="s">
        <v>429</v>
      </c>
      <c r="C126" s="21">
        <v>994</v>
      </c>
      <c r="D126" s="26" t="s">
        <v>2</v>
      </c>
      <c r="E126" s="3">
        <v>1361.7</v>
      </c>
      <c r="F126" s="5">
        <f>G126*470</f>
        <v>34008.551808321397</v>
      </c>
      <c r="G126" s="33">
        <v>72.358620868768924</v>
      </c>
      <c r="H126" s="33">
        <f>Таблица1[[#This Row],[Цена за мм/ручей]]/1.3</f>
        <v>55.66047759136071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</row>
    <row r="127" spans="1:71" s="2" customFormat="1" outlineLevel="3" x14ac:dyDescent="0.25">
      <c r="A127" s="1" t="s">
        <v>451</v>
      </c>
      <c r="B127" s="1" t="s">
        <v>399</v>
      </c>
      <c r="C127" s="21">
        <v>2520</v>
      </c>
      <c r="D127" s="26" t="s">
        <v>2</v>
      </c>
      <c r="E127" s="3">
        <v>972.00000000000011</v>
      </c>
      <c r="F127" s="5">
        <f>G127*540</f>
        <v>76744.059646594746</v>
      </c>
      <c r="G127" s="33">
        <v>142.11862897517545</v>
      </c>
      <c r="H127" s="33">
        <f>Таблица1[[#This Row],[Цена за мм/ручей]]/1.3</f>
        <v>109.3220222885965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</row>
    <row r="128" spans="1:71" s="2" customFormat="1" outlineLevel="3" x14ac:dyDescent="0.25">
      <c r="A128" s="1" t="s">
        <v>452</v>
      </c>
      <c r="B128" s="1" t="s">
        <v>381</v>
      </c>
      <c r="C128" s="21">
        <v>2145</v>
      </c>
      <c r="D128" s="26" t="s">
        <v>378</v>
      </c>
      <c r="E128" s="3">
        <v>950.40000000000009</v>
      </c>
      <c r="F128" s="5">
        <f>G128*132</f>
        <v>44608.265367564105</v>
      </c>
      <c r="G128" s="33">
        <v>337.94140429972805</v>
      </c>
      <c r="H128" s="33">
        <f>Таблица1[[#This Row],[Цена за мм/ручей]]/1.3</f>
        <v>259.95492638440618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</row>
    <row r="129" spans="1:71" s="2" customFormat="1" outlineLevel="3" x14ac:dyDescent="0.25">
      <c r="A129" s="1" t="s">
        <v>452</v>
      </c>
      <c r="B129" s="1" t="s">
        <v>383</v>
      </c>
      <c r="C129" s="21">
        <v>2225</v>
      </c>
      <c r="D129" s="26" t="s">
        <v>378</v>
      </c>
      <c r="E129" s="3">
        <v>917.99999999999989</v>
      </c>
      <c r="F129" s="5">
        <f>G129*148</f>
        <v>41802.289199999985</v>
      </c>
      <c r="G129" s="33">
        <v>282.44789999999989</v>
      </c>
      <c r="H129" s="33">
        <f>Таблица1[[#This Row],[Цена за мм/ручей]]/1.3</f>
        <v>217.26761538461528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</row>
    <row r="130" spans="1:71" s="2" customFormat="1" outlineLevel="3" x14ac:dyDescent="0.25">
      <c r="A130" s="1" t="s">
        <v>452</v>
      </c>
      <c r="B130" s="1" t="s">
        <v>382</v>
      </c>
      <c r="C130" s="21">
        <v>1630</v>
      </c>
      <c r="D130" s="26" t="s">
        <v>378</v>
      </c>
      <c r="E130" s="3">
        <v>461.7</v>
      </c>
      <c r="F130" s="5">
        <f>G130*148</f>
        <v>33426.229199999994</v>
      </c>
      <c r="G130" s="35">
        <v>225.85289999999998</v>
      </c>
      <c r="H130" s="33">
        <f>Таблица1[[#This Row],[Цена за мм/ручей]]/1.3</f>
        <v>173.73299999999998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</row>
    <row r="131" spans="1:71" s="2" customFormat="1" outlineLevel="3" x14ac:dyDescent="0.25">
      <c r="A131" s="1" t="s">
        <v>452</v>
      </c>
      <c r="B131" s="1" t="s">
        <v>380</v>
      </c>
      <c r="C131" s="21">
        <v>1930</v>
      </c>
      <c r="D131" s="26" t="s">
        <v>378</v>
      </c>
      <c r="E131" s="3">
        <v>1248.3</v>
      </c>
      <c r="F131" s="5">
        <f>G131*148</f>
        <v>39647.823599999989</v>
      </c>
      <c r="G131" s="33">
        <v>267.89069999999992</v>
      </c>
      <c r="H131" s="33">
        <f>Таблица1[[#This Row],[Цена за мм/ручей]]/1.3</f>
        <v>206.06976923076917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</row>
    <row r="132" spans="1:71" s="2" customFormat="1" outlineLevel="3" x14ac:dyDescent="0.25">
      <c r="A132" s="1" t="s">
        <v>453</v>
      </c>
      <c r="B132" s="1" t="s">
        <v>379</v>
      </c>
      <c r="C132" s="21">
        <v>1194</v>
      </c>
      <c r="D132" s="26" t="s">
        <v>378</v>
      </c>
      <c r="E132" s="3">
        <v>2215.8000000000002</v>
      </c>
      <c r="F132" s="5">
        <v>1758.24</v>
      </c>
      <c r="G132" s="33">
        <f>F132/36</f>
        <v>48.84</v>
      </c>
      <c r="H132" s="33">
        <f>Таблица1[[#This Row],[Цена за мм/ручей]]/1.3</f>
        <v>37.569230769230771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</row>
    <row r="133" spans="1:71" s="12" customFormat="1" ht="15.75" outlineLevel="3" x14ac:dyDescent="0.25">
      <c r="A133" s="10" t="s">
        <v>454</v>
      </c>
      <c r="B133" s="10" t="s">
        <v>85</v>
      </c>
      <c r="C133" s="23">
        <v>1300</v>
      </c>
      <c r="D133" s="28" t="s">
        <v>2</v>
      </c>
      <c r="E133" s="11">
        <v>702</v>
      </c>
      <c r="F133" s="14"/>
      <c r="G133" s="30" t="s">
        <v>515</v>
      </c>
      <c r="H133" s="3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</row>
    <row r="134" spans="1:71" s="12" customFormat="1" outlineLevel="3" x14ac:dyDescent="0.25">
      <c r="A134" s="10" t="s">
        <v>454</v>
      </c>
      <c r="B134" s="10" t="s">
        <v>87</v>
      </c>
      <c r="C134" s="23">
        <v>1430</v>
      </c>
      <c r="D134" s="28" t="s">
        <v>2</v>
      </c>
      <c r="E134" s="11">
        <v>468</v>
      </c>
      <c r="F134" s="14"/>
      <c r="G134" s="31"/>
      <c r="H134" s="3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</row>
    <row r="135" spans="1:71" s="12" customFormat="1" ht="18.75" outlineLevel="3" x14ac:dyDescent="0.3">
      <c r="A135" s="10" t="s">
        <v>454</v>
      </c>
      <c r="B135" s="10" t="s">
        <v>83</v>
      </c>
      <c r="C135" s="23">
        <v>1100</v>
      </c>
      <c r="D135" s="28" t="s">
        <v>2</v>
      </c>
      <c r="E135" s="11">
        <v>1422</v>
      </c>
      <c r="F135" s="14"/>
      <c r="G135" s="32" t="s">
        <v>516</v>
      </c>
      <c r="H135" s="3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</row>
    <row r="136" spans="1:71" s="12" customFormat="1" outlineLevel="3" x14ac:dyDescent="0.25">
      <c r="A136" s="10" t="s">
        <v>455</v>
      </c>
      <c r="B136" s="10" t="s">
        <v>76</v>
      </c>
      <c r="C136" s="23">
        <v>1830</v>
      </c>
      <c r="D136" s="28" t="s">
        <v>2</v>
      </c>
      <c r="E136" s="11">
        <v>580.5</v>
      </c>
      <c r="F136" s="14"/>
      <c r="G136" s="36"/>
      <c r="H136" s="3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</row>
    <row r="137" spans="1:71" s="12" customFormat="1" outlineLevel="3" x14ac:dyDescent="0.25">
      <c r="A137" s="10" t="s">
        <v>455</v>
      </c>
      <c r="B137" s="10" t="s">
        <v>86</v>
      </c>
      <c r="C137" s="23">
        <v>1440</v>
      </c>
      <c r="D137" s="28" t="s">
        <v>2</v>
      </c>
      <c r="E137" s="11">
        <v>557.1</v>
      </c>
      <c r="F137" s="14"/>
      <c r="G137" s="36"/>
      <c r="H137" s="3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</row>
    <row r="138" spans="1:71" s="12" customFormat="1" outlineLevel="3" x14ac:dyDescent="0.25">
      <c r="A138" s="10" t="s">
        <v>455</v>
      </c>
      <c r="B138" s="10" t="s">
        <v>73</v>
      </c>
      <c r="C138" s="23">
        <v>840</v>
      </c>
      <c r="D138" s="28" t="s">
        <v>2</v>
      </c>
      <c r="E138" s="11">
        <v>758.69999999999993</v>
      </c>
      <c r="F138" s="14"/>
      <c r="G138" s="36"/>
      <c r="H138" s="3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</row>
    <row r="139" spans="1:71" s="12" customFormat="1" outlineLevel="3" x14ac:dyDescent="0.25">
      <c r="A139" s="10" t="s">
        <v>455</v>
      </c>
      <c r="B139" s="10" t="s">
        <v>79</v>
      </c>
      <c r="C139" s="23">
        <v>920</v>
      </c>
      <c r="D139" s="28" t="s">
        <v>2</v>
      </c>
      <c r="E139" s="11">
        <v>1134</v>
      </c>
      <c r="F139" s="14"/>
      <c r="G139" s="36"/>
      <c r="H139" s="3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</row>
    <row r="140" spans="1:71" s="12" customFormat="1" outlineLevel="3" x14ac:dyDescent="0.25">
      <c r="A140" s="10" t="s">
        <v>455</v>
      </c>
      <c r="B140" s="10" t="s">
        <v>84</v>
      </c>
      <c r="C140" s="23">
        <v>890</v>
      </c>
      <c r="D140" s="28" t="s">
        <v>2</v>
      </c>
      <c r="E140" s="11">
        <v>818.1</v>
      </c>
      <c r="F140" s="14"/>
      <c r="G140" s="36"/>
      <c r="H140" s="3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</row>
    <row r="141" spans="1:71" s="12" customFormat="1" outlineLevel="3" x14ac:dyDescent="0.25">
      <c r="A141" s="10" t="s">
        <v>455</v>
      </c>
      <c r="B141" s="10" t="s">
        <v>82</v>
      </c>
      <c r="C141" s="23">
        <v>2020</v>
      </c>
      <c r="D141" s="28" t="s">
        <v>2</v>
      </c>
      <c r="E141" s="11">
        <v>568.80000000000007</v>
      </c>
      <c r="F141" s="14"/>
      <c r="G141" s="36"/>
      <c r="H141" s="3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</row>
    <row r="142" spans="1:71" s="12" customFormat="1" outlineLevel="3" x14ac:dyDescent="0.25">
      <c r="A142" s="10" t="s">
        <v>455</v>
      </c>
      <c r="B142" s="10" t="s">
        <v>81</v>
      </c>
      <c r="C142" s="23">
        <v>1690</v>
      </c>
      <c r="D142" s="28" t="s">
        <v>2</v>
      </c>
      <c r="E142" s="11">
        <v>985.49999999999989</v>
      </c>
      <c r="F142" s="14"/>
      <c r="G142" s="36"/>
      <c r="H142" s="3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</row>
    <row r="143" spans="1:71" s="12" customFormat="1" outlineLevel="3" x14ac:dyDescent="0.25">
      <c r="A143" s="10" t="s">
        <v>456</v>
      </c>
      <c r="B143" s="10" t="s">
        <v>69</v>
      </c>
      <c r="C143" s="23">
        <v>490</v>
      </c>
      <c r="D143" s="28" t="s">
        <v>2</v>
      </c>
      <c r="E143" s="11">
        <v>756</v>
      </c>
      <c r="F143" s="14"/>
      <c r="G143" s="36"/>
      <c r="H143" s="3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</row>
    <row r="144" spans="1:71" s="12" customFormat="1" outlineLevel="3" x14ac:dyDescent="0.25">
      <c r="A144" s="10" t="s">
        <v>457</v>
      </c>
      <c r="B144" s="10" t="s">
        <v>75</v>
      </c>
      <c r="C144" s="23">
        <v>1330</v>
      </c>
      <c r="D144" s="28" t="s">
        <v>2</v>
      </c>
      <c r="E144" s="11">
        <v>737.99999999999989</v>
      </c>
      <c r="F144" s="14"/>
      <c r="G144" s="36"/>
      <c r="H144" s="3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</row>
    <row r="145" spans="1:71" s="12" customFormat="1" outlineLevel="3" x14ac:dyDescent="0.25">
      <c r="A145" s="10" t="s">
        <v>457</v>
      </c>
      <c r="B145" s="10" t="s">
        <v>70</v>
      </c>
      <c r="C145" s="23">
        <v>1080</v>
      </c>
      <c r="D145" s="28" t="s">
        <v>2</v>
      </c>
      <c r="E145" s="11">
        <v>702</v>
      </c>
      <c r="F145" s="14"/>
      <c r="G145" s="36"/>
      <c r="H145" s="3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</row>
    <row r="146" spans="1:71" s="12" customFormat="1" outlineLevel="3" x14ac:dyDescent="0.25">
      <c r="A146" s="10" t="s">
        <v>457</v>
      </c>
      <c r="B146" s="10" t="s">
        <v>74</v>
      </c>
      <c r="C146" s="23">
        <v>930</v>
      </c>
      <c r="D146" s="28" t="s">
        <v>2</v>
      </c>
      <c r="E146" s="11">
        <v>756</v>
      </c>
      <c r="F146" s="14"/>
      <c r="G146" s="36"/>
      <c r="H146" s="3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</row>
    <row r="147" spans="1:71" s="2" customFormat="1" outlineLevel="3" x14ac:dyDescent="0.25">
      <c r="A147" s="1" t="s">
        <v>63</v>
      </c>
      <c r="B147" s="1" t="s">
        <v>64</v>
      </c>
      <c r="C147" s="21"/>
      <c r="D147" s="26" t="s">
        <v>0</v>
      </c>
      <c r="E147" s="3">
        <v>3696.3</v>
      </c>
      <c r="F147" s="5">
        <v>32.423253241666686</v>
      </c>
      <c r="G147" s="33">
        <v>32.423253241666686</v>
      </c>
      <c r="H147" s="33">
        <f>Таблица1[[#This Row],[Цена за мм/ручей]]/1.3</f>
        <v>24.940964032051294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</row>
    <row r="148" spans="1:71" s="2" customFormat="1" outlineLevel="3" x14ac:dyDescent="0.25">
      <c r="A148" s="1" t="s">
        <v>458</v>
      </c>
      <c r="B148" s="1" t="s">
        <v>204</v>
      </c>
      <c r="C148" s="21">
        <v>147.19999999999999</v>
      </c>
      <c r="D148" s="26" t="s">
        <v>2</v>
      </c>
      <c r="E148" s="3">
        <v>711</v>
      </c>
      <c r="F148" s="5">
        <f>G148*480</f>
        <v>7158.5054400000017</v>
      </c>
      <c r="G148" s="33">
        <v>14.913553000000004</v>
      </c>
      <c r="H148" s="33">
        <f>Таблица1[[#This Row],[Цена за мм/ручей]]/1.3</f>
        <v>11.471963846153848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</row>
    <row r="149" spans="1:71" s="2" customFormat="1" outlineLevel="3" x14ac:dyDescent="0.25">
      <c r="A149" s="1" t="s">
        <v>458</v>
      </c>
      <c r="B149" s="1" t="s">
        <v>11</v>
      </c>
      <c r="C149" s="21">
        <v>404</v>
      </c>
      <c r="D149" s="26" t="s">
        <v>2</v>
      </c>
      <c r="E149" s="3">
        <v>1891.8</v>
      </c>
      <c r="F149" s="5">
        <f t="shared" ref="F149:F152" si="9">G149*480</f>
        <v>12474.333920000001</v>
      </c>
      <c r="G149" s="33">
        <v>25.98819566666667</v>
      </c>
      <c r="H149" s="33">
        <f>Таблица1[[#This Row],[Цена за мм/ручей]]/1.3</f>
        <v>19.990919743589746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</row>
    <row r="150" spans="1:71" s="2" customFormat="1" outlineLevel="3" x14ac:dyDescent="0.25">
      <c r="A150" s="1" t="s">
        <v>458</v>
      </c>
      <c r="B150" s="1" t="s">
        <v>203</v>
      </c>
      <c r="C150" s="21">
        <v>105.6</v>
      </c>
      <c r="D150" s="26" t="s">
        <v>2</v>
      </c>
      <c r="E150" s="3">
        <v>1717.1999999999998</v>
      </c>
      <c r="F150" s="5">
        <f t="shared" si="9"/>
        <v>6190.6091200000046</v>
      </c>
      <c r="G150" s="33">
        <v>12.897102333333343</v>
      </c>
      <c r="H150" s="33">
        <f>Таблица1[[#This Row],[Цена за мм/ручей]]/1.3</f>
        <v>9.9208479487179559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</row>
    <row r="151" spans="1:71" s="2" customFormat="1" outlineLevel="3" x14ac:dyDescent="0.25">
      <c r="A151" s="1" t="s">
        <v>458</v>
      </c>
      <c r="B151" s="1" t="s">
        <v>205</v>
      </c>
      <c r="C151" s="21">
        <v>56</v>
      </c>
      <c r="D151" s="26" t="s">
        <v>2</v>
      </c>
      <c r="E151" s="3">
        <v>648</v>
      </c>
      <c r="F151" s="5">
        <f t="shared" si="9"/>
        <v>5208.7771200000025</v>
      </c>
      <c r="G151" s="33">
        <v>10.851619000000005</v>
      </c>
      <c r="H151" s="33">
        <f>Таблица1[[#This Row],[Цена за мм/ручей]]/1.3</f>
        <v>8.3473992307692342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</row>
    <row r="152" spans="1:71" s="2" customFormat="1" outlineLevel="3" x14ac:dyDescent="0.25">
      <c r="A152" s="1" t="s">
        <v>458</v>
      </c>
      <c r="B152" s="1" t="s">
        <v>163</v>
      </c>
      <c r="C152" s="21">
        <v>112</v>
      </c>
      <c r="D152" s="26" t="s">
        <v>2</v>
      </c>
      <c r="E152" s="3">
        <v>814.50000000000011</v>
      </c>
      <c r="F152" s="5">
        <f t="shared" si="9"/>
        <v>6290.8193280000041</v>
      </c>
      <c r="G152" s="33">
        <v>13.105873600000008</v>
      </c>
      <c r="H152" s="33">
        <f>Таблица1[[#This Row],[Цена за мм/ручей]]/1.3</f>
        <v>10.081441230769236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</row>
    <row r="153" spans="1:71" s="2" customFormat="1" outlineLevel="3" x14ac:dyDescent="0.25">
      <c r="A153" s="1" t="s">
        <v>458</v>
      </c>
      <c r="B153" s="1" t="s">
        <v>207</v>
      </c>
      <c r="C153" s="21">
        <v>75</v>
      </c>
      <c r="D153" s="26" t="s">
        <v>2</v>
      </c>
      <c r="E153" s="3">
        <v>513</v>
      </c>
      <c r="F153" s="5">
        <v>2459.5537187295367</v>
      </c>
      <c r="G153" s="33">
        <f>F153/191</f>
        <v>12.877244600678203</v>
      </c>
      <c r="H153" s="33">
        <f>Таблица1[[#This Row],[Цена за мм/ручей]]/1.3</f>
        <v>9.9055727697524638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</row>
    <row r="154" spans="1:71" s="2" customFormat="1" outlineLevel="3" x14ac:dyDescent="0.25">
      <c r="A154" s="1" t="s">
        <v>458</v>
      </c>
      <c r="B154" s="1" t="s">
        <v>10</v>
      </c>
      <c r="C154" s="21">
        <v>320</v>
      </c>
      <c r="D154" s="26" t="s">
        <v>2</v>
      </c>
      <c r="E154" s="3">
        <v>616.04999999999995</v>
      </c>
      <c r="F154" s="5">
        <f t="shared" ref="F154:F155" si="10">G154*480</f>
        <v>10817.88832</v>
      </c>
      <c r="G154" s="33">
        <v>22.537267333333332</v>
      </c>
      <c r="H154" s="33">
        <f>Таблица1[[#This Row],[Цена за мм/ручей]]/1.3</f>
        <v>17.336359487179486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</row>
    <row r="155" spans="1:71" s="2" customFormat="1" outlineLevel="3" x14ac:dyDescent="0.25">
      <c r="A155" s="1" t="s">
        <v>458</v>
      </c>
      <c r="B155" s="1" t="s">
        <v>206</v>
      </c>
      <c r="C155" s="21">
        <v>64</v>
      </c>
      <c r="D155" s="26" t="s">
        <v>2</v>
      </c>
      <c r="E155" s="3">
        <v>2017.1250000000002</v>
      </c>
      <c r="F155" s="5">
        <f t="shared" si="10"/>
        <v>5322.7963200000013</v>
      </c>
      <c r="G155" s="33">
        <v>11.089159000000002</v>
      </c>
      <c r="H155" s="33">
        <f>Таблица1[[#This Row],[Цена за мм/ручей]]/1.3</f>
        <v>8.5301223076923094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</row>
    <row r="156" spans="1:71" s="2" customFormat="1" outlineLevel="3" x14ac:dyDescent="0.25">
      <c r="A156" s="1" t="s">
        <v>458</v>
      </c>
      <c r="B156" s="1" t="s">
        <v>208</v>
      </c>
      <c r="C156" s="21">
        <v>127</v>
      </c>
      <c r="D156" s="26" t="s">
        <v>2</v>
      </c>
      <c r="E156" s="3">
        <v>470.70000000000005</v>
      </c>
      <c r="F156" s="5">
        <v>2622.7013734278726</v>
      </c>
      <c r="G156" s="33">
        <f>F156/191</f>
        <v>13.731420803287291</v>
      </c>
      <c r="H156" s="33">
        <f>Таблица1[[#This Row],[Цена за мм/ручей]]/1.3</f>
        <v>10.562631387144069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</row>
    <row r="157" spans="1:71" s="2" customFormat="1" outlineLevel="3" x14ac:dyDescent="0.25">
      <c r="A157" s="1" t="s">
        <v>459</v>
      </c>
      <c r="B157" s="1" t="s">
        <v>246</v>
      </c>
      <c r="C157" s="21">
        <v>334</v>
      </c>
      <c r="D157" s="26" t="s">
        <v>2</v>
      </c>
      <c r="E157" s="3">
        <v>623.47500000000002</v>
      </c>
      <c r="F157" s="5">
        <v>7038.9</v>
      </c>
      <c r="G157" s="33">
        <f>F157/450</f>
        <v>15.641999999999999</v>
      </c>
      <c r="H157" s="33">
        <f>Таблица1[[#This Row],[Цена за мм/ручей]]/1.3</f>
        <v>12.032307692307691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</row>
    <row r="158" spans="1:71" s="2" customFormat="1" outlineLevel="3" x14ac:dyDescent="0.25">
      <c r="A158" s="1" t="s">
        <v>459</v>
      </c>
      <c r="B158" s="1" t="s">
        <v>245</v>
      </c>
      <c r="C158" s="21">
        <v>225</v>
      </c>
      <c r="D158" s="26" t="s">
        <v>2</v>
      </c>
      <c r="E158" s="3">
        <v>1968.3000000000002</v>
      </c>
      <c r="F158" s="5">
        <v>5197.5</v>
      </c>
      <c r="G158" s="33">
        <f t="shared" ref="G158:G160" si="11">F158/450</f>
        <v>11.55</v>
      </c>
      <c r="H158" s="33">
        <f>Таблица1[[#This Row],[Цена за мм/ручей]]/1.3</f>
        <v>8.884615384615385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</row>
    <row r="159" spans="1:71" s="2" customFormat="1" outlineLevel="3" x14ac:dyDescent="0.25">
      <c r="A159" s="1" t="s">
        <v>459</v>
      </c>
      <c r="B159" s="1" t="s">
        <v>225</v>
      </c>
      <c r="C159" s="21">
        <v>405</v>
      </c>
      <c r="D159" s="26" t="s">
        <v>2</v>
      </c>
      <c r="E159" s="3">
        <v>1179</v>
      </c>
      <c r="F159" s="5">
        <v>7989.3</v>
      </c>
      <c r="G159" s="33">
        <f t="shared" si="11"/>
        <v>17.754000000000001</v>
      </c>
      <c r="H159" s="33">
        <f>Таблица1[[#This Row],[Цена за мм/ручей]]/1.3</f>
        <v>13.656923076923077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</row>
    <row r="160" spans="1:71" s="2" customFormat="1" outlineLevel="3" x14ac:dyDescent="0.25">
      <c r="A160" s="1" t="s">
        <v>459</v>
      </c>
      <c r="B160" s="1" t="s">
        <v>243</v>
      </c>
      <c r="C160" s="21">
        <v>371</v>
      </c>
      <c r="D160" s="26" t="s">
        <v>2</v>
      </c>
      <c r="E160" s="3">
        <v>1176.21</v>
      </c>
      <c r="F160" s="5">
        <v>7781.4</v>
      </c>
      <c r="G160" s="33">
        <f t="shared" si="11"/>
        <v>17.291999999999998</v>
      </c>
      <c r="H160" s="33">
        <f>Таблица1[[#This Row],[Цена за мм/ручей]]/1.3</f>
        <v>13.30153846153846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</row>
    <row r="161" spans="1:71" s="2" customFormat="1" outlineLevel="3" x14ac:dyDescent="0.25">
      <c r="A161" s="1" t="s">
        <v>459</v>
      </c>
      <c r="B161" s="1" t="s">
        <v>13</v>
      </c>
      <c r="C161" s="21">
        <v>210</v>
      </c>
      <c r="D161" s="26" t="s">
        <v>2</v>
      </c>
      <c r="E161" s="3">
        <v>864.81</v>
      </c>
      <c r="F161" s="5">
        <v>6973.2255243762929</v>
      </c>
      <c r="G161" s="33">
        <f>F161/200</f>
        <v>34.866127621881468</v>
      </c>
      <c r="H161" s="33">
        <f>Таблица1[[#This Row],[Цена за мм/ручей]]/1.3</f>
        <v>26.820098170678051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</row>
    <row r="162" spans="1:71" s="2" customFormat="1" outlineLevel="3" x14ac:dyDescent="0.25">
      <c r="A162" s="1" t="s">
        <v>459</v>
      </c>
      <c r="B162" s="1" t="s">
        <v>14</v>
      </c>
      <c r="C162" s="21">
        <v>570</v>
      </c>
      <c r="D162" s="26" t="s">
        <v>2</v>
      </c>
      <c r="E162" s="3">
        <v>546.21</v>
      </c>
      <c r="F162" s="5">
        <v>10692</v>
      </c>
      <c r="G162" s="33">
        <f>F162/450</f>
        <v>23.76</v>
      </c>
      <c r="H162" s="33">
        <f>Таблица1[[#This Row],[Цена за мм/ручей]]/1.3</f>
        <v>18.276923076923076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</row>
    <row r="163" spans="1:71" s="2" customFormat="1" outlineLevel="3" x14ac:dyDescent="0.25">
      <c r="A163" s="1" t="s">
        <v>459</v>
      </c>
      <c r="B163" s="1" t="s">
        <v>249</v>
      </c>
      <c r="C163" s="21">
        <v>322</v>
      </c>
      <c r="D163" s="26" t="s">
        <v>2</v>
      </c>
      <c r="E163" s="3">
        <v>1580.76</v>
      </c>
      <c r="F163" s="5">
        <v>9570.3579586434607</v>
      </c>
      <c r="G163" s="33">
        <f>F163/381</f>
        <v>25.119049760219056</v>
      </c>
      <c r="H163" s="33">
        <f>Таблица1[[#This Row],[Цена за мм/ручей]]/1.3</f>
        <v>19.322345969399272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</row>
    <row r="164" spans="1:71" s="2" customFormat="1" outlineLevel="3" x14ac:dyDescent="0.25">
      <c r="A164" s="1" t="s">
        <v>459</v>
      </c>
      <c r="B164" s="1" t="s">
        <v>247</v>
      </c>
      <c r="C164" s="21">
        <v>495</v>
      </c>
      <c r="D164" s="26" t="s">
        <v>2</v>
      </c>
      <c r="E164" s="3">
        <v>721.98</v>
      </c>
      <c r="F164" s="5">
        <v>9207</v>
      </c>
      <c r="G164" s="33">
        <f>F164/450</f>
        <v>20.46</v>
      </c>
      <c r="H164" s="33">
        <f>Таблица1[[#This Row],[Цена за мм/ручей]]/1.3</f>
        <v>15.738461538461539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</row>
    <row r="165" spans="1:71" s="2" customFormat="1" outlineLevel="3" x14ac:dyDescent="0.25">
      <c r="A165" s="1" t="s">
        <v>459</v>
      </c>
      <c r="B165" s="1" t="s">
        <v>195</v>
      </c>
      <c r="C165" s="21">
        <v>360</v>
      </c>
      <c r="D165" s="26" t="s">
        <v>2</v>
      </c>
      <c r="E165" s="3">
        <v>1577.655</v>
      </c>
      <c r="F165" s="5">
        <v>10421.056443856211</v>
      </c>
      <c r="G165" s="33">
        <f>F165/381</f>
        <v>27.351854183349634</v>
      </c>
      <c r="H165" s="33">
        <f>Таблица1[[#This Row],[Цена за мм/ручей]]/1.3</f>
        <v>21.039887833345873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</row>
    <row r="166" spans="1:71" s="2" customFormat="1" outlineLevel="3" x14ac:dyDescent="0.25">
      <c r="A166" s="1" t="s">
        <v>459</v>
      </c>
      <c r="B166" s="1" t="s">
        <v>15</v>
      </c>
      <c r="C166" s="21">
        <v>765</v>
      </c>
      <c r="D166" s="26" t="s">
        <v>2</v>
      </c>
      <c r="E166" s="3">
        <v>1349.6850000000002</v>
      </c>
      <c r="F166" s="5">
        <v>13869.9</v>
      </c>
      <c r="G166" s="33">
        <f>F166/450</f>
        <v>30.821999999999999</v>
      </c>
      <c r="H166" s="33">
        <f>Таблица1[[#This Row],[Цена за мм/ручей]]/1.3</f>
        <v>23.709230769230768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</row>
    <row r="167" spans="1:71" s="2" customFormat="1" outlineLevel="3" x14ac:dyDescent="0.25">
      <c r="A167" s="1" t="s">
        <v>460</v>
      </c>
      <c r="B167" s="1" t="s">
        <v>375</v>
      </c>
      <c r="C167" s="21">
        <v>1800</v>
      </c>
      <c r="D167" s="26" t="s">
        <v>2</v>
      </c>
      <c r="E167" s="3">
        <v>720</v>
      </c>
      <c r="F167" s="5">
        <v>28783.564903175553</v>
      </c>
      <c r="G167" s="33">
        <f>F167/400</f>
        <v>71.958912257938877</v>
      </c>
      <c r="H167" s="33">
        <f>Таблица1[[#This Row],[Цена за мм/ручей]]/1.3</f>
        <v>55.35300942918375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</row>
    <row r="168" spans="1:71" s="2" customFormat="1" outlineLevel="3" x14ac:dyDescent="0.25">
      <c r="A168" s="1" t="s">
        <v>460</v>
      </c>
      <c r="B168" s="1" t="s">
        <v>374</v>
      </c>
      <c r="C168" s="21">
        <v>1440</v>
      </c>
      <c r="D168" s="26" t="s">
        <v>2</v>
      </c>
      <c r="E168" s="3">
        <v>720</v>
      </c>
      <c r="F168" s="5">
        <v>24220.270161715292</v>
      </c>
      <c r="G168" s="33">
        <f>F168/400</f>
        <v>60.550675404288228</v>
      </c>
      <c r="H168" s="33">
        <f>Таблица1[[#This Row],[Цена за мм/ручей]]/1.3</f>
        <v>46.57744261868325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</row>
    <row r="169" spans="1:71" s="2" customFormat="1" outlineLevel="3" x14ac:dyDescent="0.25">
      <c r="A169" s="1" t="s">
        <v>460</v>
      </c>
      <c r="B169" s="1" t="s">
        <v>376</v>
      </c>
      <c r="C169" s="21">
        <v>2600</v>
      </c>
      <c r="D169" s="26" t="s">
        <v>2</v>
      </c>
      <c r="E169" s="3">
        <v>720</v>
      </c>
      <c r="F169" s="5">
        <v>41030.764578810216</v>
      </c>
      <c r="G169" s="33">
        <f>F169/400</f>
        <v>102.57691144702554</v>
      </c>
      <c r="H169" s="33">
        <f>Таблица1[[#This Row],[Цена за мм/ручей]]/1.3</f>
        <v>78.905316497711951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</row>
    <row r="170" spans="1:71" s="2" customFormat="1" outlineLevel="3" x14ac:dyDescent="0.25">
      <c r="A170" s="1" t="s">
        <v>461</v>
      </c>
      <c r="B170" s="1" t="s">
        <v>93</v>
      </c>
      <c r="C170" s="21">
        <v>1344</v>
      </c>
      <c r="D170" s="26" t="s">
        <v>2</v>
      </c>
      <c r="E170" s="3">
        <v>465.3</v>
      </c>
      <c r="F170" s="5">
        <v>34139.178003746099</v>
      </c>
      <c r="G170" s="33">
        <f>F170/400</f>
        <v>85.347945009365247</v>
      </c>
      <c r="H170" s="33">
        <f>Таблица1[[#This Row],[Цена за мм/ручей]]/1.3</f>
        <v>65.652265391819412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</row>
    <row r="171" spans="1:71" s="9" customFormat="1" outlineLevel="3" x14ac:dyDescent="0.25">
      <c r="A171" s="7" t="s">
        <v>462</v>
      </c>
      <c r="B171" s="7" t="s">
        <v>94</v>
      </c>
      <c r="C171" s="22">
        <v>608</v>
      </c>
      <c r="D171" s="27" t="s">
        <v>2</v>
      </c>
      <c r="E171" s="8">
        <v>1512</v>
      </c>
      <c r="F171" s="6">
        <f>Таблица1[[#This Row],[Цена за мм/ручей]]*470</f>
        <v>32274.9</v>
      </c>
      <c r="G171" s="34">
        <v>68.67</v>
      </c>
      <c r="H171" s="34">
        <f>Таблица1[[#This Row],[Цена за мм/ручей]]/1.3</f>
        <v>52.823076923076925</v>
      </c>
    </row>
    <row r="172" spans="1:71" s="2" customFormat="1" outlineLevel="3" x14ac:dyDescent="0.25">
      <c r="A172" s="1" t="s">
        <v>463</v>
      </c>
      <c r="B172" s="1" t="s">
        <v>278</v>
      </c>
      <c r="C172" s="21">
        <v>1520</v>
      </c>
      <c r="D172" s="26" t="s">
        <v>2</v>
      </c>
      <c r="E172" s="3">
        <v>796.5</v>
      </c>
      <c r="F172" s="5">
        <f t="shared" ref="F172:F174" si="12">G172*480</f>
        <v>36881.83679999999</v>
      </c>
      <c r="G172" s="33">
        <v>76.837159999999983</v>
      </c>
      <c r="H172" s="33">
        <f>Таблица1[[#This Row],[Цена за мм/ручей]]/1.3</f>
        <v>59.105507692307675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</row>
    <row r="173" spans="1:71" s="2" customFormat="1" outlineLevel="3" x14ac:dyDescent="0.25">
      <c r="A173" s="1" t="s">
        <v>464</v>
      </c>
      <c r="B173" s="1" t="s">
        <v>279</v>
      </c>
      <c r="C173" s="21">
        <v>2800</v>
      </c>
      <c r="D173" s="26" t="s">
        <v>2</v>
      </c>
      <c r="E173" s="3">
        <v>855</v>
      </c>
      <c r="F173" s="5">
        <f t="shared" si="12"/>
        <v>116440.95359999998</v>
      </c>
      <c r="G173" s="33">
        <v>242.58531999999997</v>
      </c>
      <c r="H173" s="33">
        <f>Таблица1[[#This Row],[Цена за мм/ручей]]/1.3</f>
        <v>186.60409230769227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</row>
    <row r="174" spans="1:71" s="2" customFormat="1" outlineLevel="3" x14ac:dyDescent="0.25">
      <c r="A174" s="1" t="s">
        <v>464</v>
      </c>
      <c r="B174" s="1" t="s">
        <v>27</v>
      </c>
      <c r="C174" s="21">
        <v>1760</v>
      </c>
      <c r="D174" s="26" t="s">
        <v>2</v>
      </c>
      <c r="E174" s="3">
        <v>1463.4</v>
      </c>
      <c r="F174" s="5">
        <f t="shared" si="12"/>
        <v>76429.449599999993</v>
      </c>
      <c r="G174" s="33">
        <v>159.22801999999999</v>
      </c>
      <c r="H174" s="33">
        <f>Таблица1[[#This Row],[Цена за мм/ручей]]/1.3</f>
        <v>122.48309230769229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</row>
    <row r="175" spans="1:71" s="2" customFormat="1" outlineLevel="3" x14ac:dyDescent="0.25">
      <c r="A175" s="1" t="s">
        <v>465</v>
      </c>
      <c r="B175" s="1" t="s">
        <v>280</v>
      </c>
      <c r="C175" s="21">
        <v>976</v>
      </c>
      <c r="D175" s="26" t="s">
        <v>2</v>
      </c>
      <c r="E175" s="3">
        <v>756</v>
      </c>
      <c r="F175" s="5">
        <v>9728.4</v>
      </c>
      <c r="G175" s="33">
        <f>F175/440</f>
        <v>22.11</v>
      </c>
      <c r="H175" s="33">
        <f>Таблица1[[#This Row],[Цена за мм/ручей]]/1.3</f>
        <v>17.007692307692306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</row>
    <row r="176" spans="1:71" s="2" customFormat="1" outlineLevel="3" x14ac:dyDescent="0.25">
      <c r="A176" s="1" t="s">
        <v>465</v>
      </c>
      <c r="B176" s="1" t="s">
        <v>282</v>
      </c>
      <c r="C176" s="21">
        <v>3408</v>
      </c>
      <c r="D176" s="26" t="s">
        <v>2</v>
      </c>
      <c r="E176" s="3">
        <v>827.99999999999989</v>
      </c>
      <c r="F176" s="5">
        <f>G176*400</f>
        <v>44498.864000000001</v>
      </c>
      <c r="G176" s="33">
        <v>111.24716000000001</v>
      </c>
      <c r="H176" s="33">
        <f>Таблица1[[#This Row],[Цена за мм/ручей]]/1.3</f>
        <v>85.574738461538459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</row>
    <row r="177" spans="1:71" s="2" customFormat="1" outlineLevel="3" x14ac:dyDescent="0.25">
      <c r="A177" s="1" t="s">
        <v>465</v>
      </c>
      <c r="B177" s="1" t="s">
        <v>276</v>
      </c>
      <c r="C177" s="21">
        <v>1600</v>
      </c>
      <c r="D177" s="26" t="s">
        <v>2</v>
      </c>
      <c r="E177" s="3">
        <v>2871</v>
      </c>
      <c r="F177" s="5">
        <f t="shared" ref="F177:F184" si="13">G177*480</f>
        <v>27867.926399999997</v>
      </c>
      <c r="G177" s="33">
        <v>58.058179999999993</v>
      </c>
      <c r="H177" s="33">
        <f>Таблица1[[#This Row],[Цена за мм/ручей]]/1.3</f>
        <v>44.660138461538452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</row>
    <row r="178" spans="1:71" s="2" customFormat="1" outlineLevel="3" x14ac:dyDescent="0.25">
      <c r="A178" s="1" t="s">
        <v>466</v>
      </c>
      <c r="B178" s="1" t="s">
        <v>269</v>
      </c>
      <c r="C178" s="21">
        <v>535</v>
      </c>
      <c r="D178" s="26" t="s">
        <v>2</v>
      </c>
      <c r="E178" s="3">
        <v>831.6</v>
      </c>
      <c r="F178" s="5">
        <f t="shared" si="13"/>
        <v>17606.198400000001</v>
      </c>
      <c r="G178" s="33">
        <v>36.679580000000001</v>
      </c>
      <c r="H178" s="33">
        <f>Таблица1[[#This Row],[Цена за мм/ручей]]/1.3</f>
        <v>28.215061538461537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</row>
    <row r="179" spans="1:71" s="2" customFormat="1" outlineLevel="3" x14ac:dyDescent="0.25">
      <c r="A179" s="1" t="s">
        <v>466</v>
      </c>
      <c r="B179" s="1" t="s">
        <v>266</v>
      </c>
      <c r="C179" s="21">
        <v>405</v>
      </c>
      <c r="D179" s="26" t="s">
        <v>2</v>
      </c>
      <c r="E179" s="3">
        <v>1003.5</v>
      </c>
      <c r="F179" s="5">
        <f>G179*760</f>
        <v>23443.555199999999</v>
      </c>
      <c r="G179" s="33">
        <v>30.846783157894738</v>
      </c>
      <c r="H179" s="33">
        <f>Таблица1[[#This Row],[Цена за мм/ручей]]/1.3</f>
        <v>23.728294736842106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</row>
    <row r="180" spans="1:71" s="2" customFormat="1" outlineLevel="3" x14ac:dyDescent="0.25">
      <c r="A180" s="1" t="s">
        <v>466</v>
      </c>
      <c r="B180" s="1" t="s">
        <v>268</v>
      </c>
      <c r="C180" s="21">
        <v>1595</v>
      </c>
      <c r="D180" s="26" t="s">
        <v>2</v>
      </c>
      <c r="E180" s="3">
        <v>831.6</v>
      </c>
      <c r="F180" s="5">
        <f t="shared" si="13"/>
        <v>33894.959999999999</v>
      </c>
      <c r="G180" s="33">
        <v>70.614499999999992</v>
      </c>
      <c r="H180" s="33">
        <f>Таблица1[[#This Row],[Цена за мм/ручей]]/1.3</f>
        <v>54.318846153846145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</row>
    <row r="181" spans="1:71" s="2" customFormat="1" outlineLevel="3" x14ac:dyDescent="0.25">
      <c r="A181" s="1" t="s">
        <v>466</v>
      </c>
      <c r="B181" s="1" t="s">
        <v>269</v>
      </c>
      <c r="C181" s="21">
        <v>535</v>
      </c>
      <c r="D181" s="26" t="s">
        <v>2</v>
      </c>
      <c r="E181" s="3">
        <v>500.4</v>
      </c>
      <c r="F181" s="5">
        <f t="shared" si="13"/>
        <v>17606.198400000001</v>
      </c>
      <c r="G181" s="33">
        <v>36.679580000000001</v>
      </c>
      <c r="H181" s="33">
        <f>Таблица1[[#This Row],[Цена за мм/ручей]]/1.3</f>
        <v>28.215061538461537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</row>
    <row r="182" spans="1:71" s="2" customFormat="1" outlineLevel="3" x14ac:dyDescent="0.25">
      <c r="A182" s="1" t="s">
        <v>466</v>
      </c>
      <c r="B182" s="1" t="s">
        <v>268</v>
      </c>
      <c r="C182" s="21">
        <v>1595</v>
      </c>
      <c r="D182" s="26" t="s">
        <v>2</v>
      </c>
      <c r="E182" s="3">
        <v>801</v>
      </c>
      <c r="F182" s="5">
        <f t="shared" si="13"/>
        <v>33894.959999999999</v>
      </c>
      <c r="G182" s="33">
        <v>70.614499999999992</v>
      </c>
      <c r="H182" s="33">
        <f>Таблица1[[#This Row],[Цена за мм/ручей]]/1.3</f>
        <v>54.318846153846145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</row>
    <row r="183" spans="1:71" s="2" customFormat="1" outlineLevel="3" x14ac:dyDescent="0.25">
      <c r="A183" s="1" t="s">
        <v>466</v>
      </c>
      <c r="B183" s="1" t="s">
        <v>267</v>
      </c>
      <c r="C183" s="21">
        <v>1500</v>
      </c>
      <c r="D183" s="26" t="s">
        <v>2</v>
      </c>
      <c r="E183" s="3">
        <v>787.5</v>
      </c>
      <c r="F183" s="5">
        <f t="shared" si="13"/>
        <v>32399.567999999992</v>
      </c>
      <c r="G183" s="33">
        <v>67.499099999999984</v>
      </c>
      <c r="H183" s="33">
        <f>Таблица1[[#This Row],[Цена за мм/ручей]]/1.3</f>
        <v>51.922384615384601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</row>
    <row r="184" spans="1:71" s="2" customFormat="1" outlineLevel="3" x14ac:dyDescent="0.25">
      <c r="A184" s="1" t="s">
        <v>467</v>
      </c>
      <c r="B184" s="1" t="s">
        <v>273</v>
      </c>
      <c r="C184" s="21">
        <v>635</v>
      </c>
      <c r="D184" s="26" t="s">
        <v>2</v>
      </c>
      <c r="E184" s="3">
        <v>1274.4000000000001</v>
      </c>
      <c r="F184" s="5">
        <f t="shared" si="13"/>
        <v>13751.354880000001</v>
      </c>
      <c r="G184" s="33">
        <v>28.648656000000003</v>
      </c>
      <c r="H184" s="33">
        <f>Таблица1[[#This Row],[Цена за мм/ручей]]/1.3</f>
        <v>22.037427692307695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</row>
    <row r="185" spans="1:71" s="2" customFormat="1" outlineLevel="3" x14ac:dyDescent="0.25">
      <c r="A185" s="1" t="s">
        <v>467</v>
      </c>
      <c r="B185" s="1" t="s">
        <v>274</v>
      </c>
      <c r="C185" s="21">
        <v>1455</v>
      </c>
      <c r="D185" s="26" t="s">
        <v>2</v>
      </c>
      <c r="E185" s="3">
        <v>1111.5</v>
      </c>
      <c r="F185" s="5">
        <v>12176.999999999998</v>
      </c>
      <c r="G185" s="33">
        <f>F185/450</f>
        <v>27.059999999999995</v>
      </c>
      <c r="H185" s="33">
        <f>Таблица1[[#This Row],[Цена за мм/ручей]]/1.3</f>
        <v>20.815384615384612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</row>
    <row r="186" spans="1:71" s="2" customFormat="1" outlineLevel="3" x14ac:dyDescent="0.25">
      <c r="A186" s="1" t="s">
        <v>467</v>
      </c>
      <c r="B186" s="1" t="s">
        <v>275</v>
      </c>
      <c r="C186" s="21">
        <v>335</v>
      </c>
      <c r="D186" s="26" t="s">
        <v>2</v>
      </c>
      <c r="E186" s="3">
        <v>3487.5</v>
      </c>
      <c r="F186" s="5">
        <f>G186*400</f>
        <v>8597.6160000000018</v>
      </c>
      <c r="G186" s="33">
        <v>21.494040000000005</v>
      </c>
      <c r="H186" s="33">
        <f>Таблица1[[#This Row],[Цена за мм/ручей]]/1.3</f>
        <v>16.533876923076928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</row>
    <row r="187" spans="1:71" s="2" customFormat="1" outlineLevel="3" x14ac:dyDescent="0.25">
      <c r="A187" s="1" t="s">
        <v>467</v>
      </c>
      <c r="B187" s="1" t="s">
        <v>274</v>
      </c>
      <c r="C187" s="21">
        <v>1455</v>
      </c>
      <c r="D187" s="26" t="s">
        <v>2</v>
      </c>
      <c r="E187" s="3">
        <v>639.9</v>
      </c>
      <c r="F187" s="5">
        <v>12176.999999999998</v>
      </c>
      <c r="G187" s="33">
        <f>F187/450</f>
        <v>27.059999999999995</v>
      </c>
      <c r="H187" s="33">
        <f>Таблица1[[#This Row],[Цена за мм/ручей]]/1.3</f>
        <v>20.815384615384612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</row>
    <row r="188" spans="1:71" s="2" customFormat="1" outlineLevel="3" x14ac:dyDescent="0.25">
      <c r="A188" s="1" t="s">
        <v>467</v>
      </c>
      <c r="B188" s="1" t="s">
        <v>270</v>
      </c>
      <c r="C188" s="21">
        <v>525</v>
      </c>
      <c r="D188" s="26" t="s">
        <v>2</v>
      </c>
      <c r="E188" s="3">
        <v>702.9</v>
      </c>
      <c r="F188" s="5">
        <f>G188*400</f>
        <v>9842.9472000000023</v>
      </c>
      <c r="G188" s="33">
        <v>24.607368000000005</v>
      </c>
      <c r="H188" s="33">
        <f>Таблица1[[#This Row],[Цена за мм/ручей]]/1.3</f>
        <v>18.92874461538462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</row>
    <row r="189" spans="1:71" s="9" customFormat="1" outlineLevel="3" x14ac:dyDescent="0.25">
      <c r="A189" s="7" t="s">
        <v>467</v>
      </c>
      <c r="B189" s="7" t="s">
        <v>272</v>
      </c>
      <c r="C189" s="22">
        <v>1425</v>
      </c>
      <c r="D189" s="27" t="s">
        <v>2</v>
      </c>
      <c r="E189" s="8">
        <v>612</v>
      </c>
      <c r="F189" s="6">
        <f>G189*470</f>
        <v>18377</v>
      </c>
      <c r="G189" s="34">
        <v>39.1</v>
      </c>
      <c r="H189" s="34">
        <f>Таблица1[[#This Row],[Цена за мм/ручей]]/1.3</f>
        <v>30.076923076923077</v>
      </c>
    </row>
    <row r="190" spans="1:71" s="2" customFormat="1" outlineLevel="3" x14ac:dyDescent="0.25">
      <c r="A190" s="1" t="s">
        <v>467</v>
      </c>
      <c r="B190" s="1" t="s">
        <v>266</v>
      </c>
      <c r="C190" s="21">
        <v>405</v>
      </c>
      <c r="D190" s="26" t="s">
        <v>2</v>
      </c>
      <c r="E190" s="3">
        <v>2940.3</v>
      </c>
      <c r="F190" s="5">
        <f>G190*760</f>
        <v>16745.903999999995</v>
      </c>
      <c r="G190" s="33">
        <v>22.034084210526309</v>
      </c>
      <c r="H190" s="33">
        <f>Таблица1[[#This Row],[Цена за мм/ручей]]/1.3</f>
        <v>16.949295546558698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</row>
    <row r="191" spans="1:71" s="9" customFormat="1" outlineLevel="3" x14ac:dyDescent="0.25">
      <c r="A191" s="7" t="s">
        <v>467</v>
      </c>
      <c r="B191" s="7" t="s">
        <v>271</v>
      </c>
      <c r="C191" s="22">
        <v>2350</v>
      </c>
      <c r="D191" s="27" t="s">
        <v>2</v>
      </c>
      <c r="E191" s="8">
        <v>957.6</v>
      </c>
      <c r="F191" s="6">
        <f>G191*470</f>
        <v>27997.9</v>
      </c>
      <c r="G191" s="34">
        <v>59.57</v>
      </c>
      <c r="H191" s="34">
        <f>Таблица1[[#This Row],[Цена за мм/ручей]]/1.3</f>
        <v>45.823076923076918</v>
      </c>
    </row>
    <row r="192" spans="1:71" s="2" customFormat="1" outlineLevel="3" x14ac:dyDescent="0.25">
      <c r="A192" s="1" t="s">
        <v>468</v>
      </c>
      <c r="B192" s="1" t="s">
        <v>288</v>
      </c>
      <c r="C192" s="21">
        <v>522</v>
      </c>
      <c r="D192" s="26" t="s">
        <v>2</v>
      </c>
      <c r="E192" s="3">
        <v>1195.2</v>
      </c>
      <c r="F192" s="5">
        <f>G192*480</f>
        <v>16871.644799999995</v>
      </c>
      <c r="G192" s="33">
        <v>35.149259999999991</v>
      </c>
      <c r="H192" s="33">
        <f>Таблица1[[#This Row],[Цена за мм/ручей]]/1.3</f>
        <v>27.037892307692299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</row>
    <row r="193" spans="1:71" s="2" customFormat="1" outlineLevel="3" x14ac:dyDescent="0.25">
      <c r="A193" s="1" t="s">
        <v>468</v>
      </c>
      <c r="B193" s="1" t="s">
        <v>287</v>
      </c>
      <c r="C193" s="21">
        <v>495</v>
      </c>
      <c r="D193" s="26" t="s">
        <v>2</v>
      </c>
      <c r="E193" s="3">
        <v>2592</v>
      </c>
      <c r="F193" s="5">
        <f>G193*480</f>
        <v>16629.398399999995</v>
      </c>
      <c r="G193" s="33">
        <v>34.644579999999991</v>
      </c>
      <c r="H193" s="33">
        <f>Таблица1[[#This Row],[Цена за мм/ручей]]/1.3</f>
        <v>26.649676923076914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</row>
    <row r="194" spans="1:71" s="2" customFormat="1" outlineLevel="3" x14ac:dyDescent="0.25">
      <c r="A194" s="1" t="s">
        <v>468</v>
      </c>
      <c r="B194" s="1" t="s">
        <v>285</v>
      </c>
      <c r="C194" s="21">
        <v>363</v>
      </c>
      <c r="D194" s="26" t="s">
        <v>2</v>
      </c>
      <c r="E194" s="3">
        <v>724.50000000000011</v>
      </c>
      <c r="F194" s="5">
        <f>G194*480</f>
        <v>14994.4128</v>
      </c>
      <c r="G194" s="33">
        <v>31.23836</v>
      </c>
      <c r="H194" s="33">
        <f>Таблица1[[#This Row],[Цена за мм/ручей]]/1.3</f>
        <v>24.029507692307693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</row>
    <row r="195" spans="1:71" s="2" customFormat="1" outlineLevel="3" x14ac:dyDescent="0.25">
      <c r="A195" s="1" t="s">
        <v>468</v>
      </c>
      <c r="B195" s="1" t="s">
        <v>289</v>
      </c>
      <c r="C195" s="21">
        <v>612</v>
      </c>
      <c r="D195" s="26" t="s">
        <v>2</v>
      </c>
      <c r="E195" s="3">
        <v>1188.9000000000001</v>
      </c>
      <c r="F195" s="5">
        <f>G195*480</f>
        <v>17606.198400000001</v>
      </c>
      <c r="G195" s="33">
        <v>36.679580000000001</v>
      </c>
      <c r="H195" s="33">
        <f>Таблица1[[#This Row],[Цена за мм/ручей]]/1.3</f>
        <v>28.215061538461537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</row>
    <row r="196" spans="1:71" s="2" customFormat="1" outlineLevel="3" x14ac:dyDescent="0.25">
      <c r="A196" s="1" t="s">
        <v>468</v>
      </c>
      <c r="B196" s="1" t="s">
        <v>284</v>
      </c>
      <c r="C196" s="21">
        <v>339</v>
      </c>
      <c r="D196" s="26" t="s">
        <v>2</v>
      </c>
      <c r="E196" s="3">
        <v>1201.5</v>
      </c>
      <c r="F196" s="5">
        <f>G196*480</f>
        <v>14712.028799999998</v>
      </c>
      <c r="G196" s="33">
        <v>30.650059999999996</v>
      </c>
      <c r="H196" s="33">
        <f>Таблица1[[#This Row],[Цена за мм/ручей]]/1.3</f>
        <v>23.576969230769226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</row>
    <row r="197" spans="1:71" s="2" customFormat="1" outlineLevel="3" x14ac:dyDescent="0.25">
      <c r="A197" s="1" t="s">
        <v>468</v>
      </c>
      <c r="B197" s="1" t="s">
        <v>290</v>
      </c>
      <c r="C197" s="21">
        <v>225</v>
      </c>
      <c r="D197" s="26" t="s">
        <v>2</v>
      </c>
      <c r="E197" s="3">
        <v>2052</v>
      </c>
      <c r="F197" s="5">
        <f>G197*762</f>
        <v>20192.8585728</v>
      </c>
      <c r="G197" s="33">
        <v>26.499814400000002</v>
      </c>
      <c r="H197" s="33">
        <f>Таблица1[[#This Row],[Цена за мм/ручей]]/1.3</f>
        <v>20.384472615384617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</row>
    <row r="198" spans="1:71" s="2" customFormat="1" outlineLevel="3" x14ac:dyDescent="0.25">
      <c r="A198" s="1" t="s">
        <v>468</v>
      </c>
      <c r="B198" s="1" t="s">
        <v>286</v>
      </c>
      <c r="C198" s="21">
        <v>384</v>
      </c>
      <c r="D198" s="26" t="s">
        <v>2</v>
      </c>
      <c r="E198" s="3">
        <v>803.69999999999993</v>
      </c>
      <c r="F198" s="5">
        <f>G198*480</f>
        <v>15319.065600000002</v>
      </c>
      <c r="G198" s="33">
        <v>31.914720000000003</v>
      </c>
      <c r="H198" s="33">
        <f>Таблица1[[#This Row],[Цена за мм/ручей]]/1.3</f>
        <v>24.549784615384617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</row>
    <row r="199" spans="1:71" s="2" customFormat="1" outlineLevel="3" x14ac:dyDescent="0.25">
      <c r="A199" s="1" t="s">
        <v>468</v>
      </c>
      <c r="B199" s="1" t="s">
        <v>283</v>
      </c>
      <c r="C199" s="21">
        <v>267</v>
      </c>
      <c r="D199" s="26" t="s">
        <v>2</v>
      </c>
      <c r="E199" s="3">
        <v>1697.3999999999999</v>
      </c>
      <c r="F199" s="5">
        <f>G199*480</f>
        <v>13881.5712</v>
      </c>
      <c r="G199" s="33">
        <v>28.91994</v>
      </c>
      <c r="H199" s="33">
        <f>Таблица1[[#This Row],[Цена за мм/ручей]]/1.3</f>
        <v>22.246107692307692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</row>
    <row r="200" spans="1:71" s="2" customFormat="1" outlineLevel="3" x14ac:dyDescent="0.25">
      <c r="A200" s="1" t="s">
        <v>469</v>
      </c>
      <c r="B200" s="1" t="s">
        <v>294</v>
      </c>
      <c r="C200" s="21">
        <v>141</v>
      </c>
      <c r="D200" s="26" t="s">
        <v>2</v>
      </c>
      <c r="E200" s="3">
        <v>1266.3</v>
      </c>
      <c r="F200" s="5">
        <f>G200*480</f>
        <v>9040.1241599999994</v>
      </c>
      <c r="G200" s="33">
        <v>18.833591999999999</v>
      </c>
      <c r="H200" s="33">
        <f>Таблица1[[#This Row],[Цена за мм/ручей]]/1.3</f>
        <v>14.48737846153846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</row>
    <row r="201" spans="1:71" s="2" customFormat="1" outlineLevel="3" x14ac:dyDescent="0.25">
      <c r="A201" s="1" t="s">
        <v>469</v>
      </c>
      <c r="B201" s="1" t="s">
        <v>293</v>
      </c>
      <c r="C201" s="21">
        <v>330</v>
      </c>
      <c r="D201" s="26" t="s">
        <v>2</v>
      </c>
      <c r="E201" s="3">
        <v>650.70000000000005</v>
      </c>
      <c r="F201" s="5">
        <f>G201*760</f>
        <v>16638.49152</v>
      </c>
      <c r="G201" s="33">
        <v>21.892752000000002</v>
      </c>
      <c r="H201" s="33">
        <f>Таблица1[[#This Row],[Цена за мм/ручей]]/1.3</f>
        <v>16.840578461538463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</row>
    <row r="202" spans="1:71" s="2" customFormat="1" outlineLevel="3" x14ac:dyDescent="0.25">
      <c r="A202" s="1" t="s">
        <v>469</v>
      </c>
      <c r="B202" s="1" t="s">
        <v>295</v>
      </c>
      <c r="C202" s="21">
        <v>156</v>
      </c>
      <c r="D202" s="26" t="s">
        <v>2</v>
      </c>
      <c r="E202" s="3">
        <v>2508.3000000000002</v>
      </c>
      <c r="F202" s="5">
        <f>G202*720</f>
        <v>13006.264926315791</v>
      </c>
      <c r="G202" s="33">
        <v>18.064256842105266</v>
      </c>
      <c r="H202" s="33">
        <f>Таблица1[[#This Row],[Цена за мм/ручей]]/1.3</f>
        <v>13.895582186234819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</row>
    <row r="203" spans="1:71" s="2" customFormat="1" outlineLevel="3" x14ac:dyDescent="0.25">
      <c r="A203" s="1" t="s">
        <v>469</v>
      </c>
      <c r="B203" s="1" t="s">
        <v>287</v>
      </c>
      <c r="C203" s="21">
        <v>495</v>
      </c>
      <c r="D203" s="26" t="s">
        <v>2</v>
      </c>
      <c r="E203" s="3">
        <v>747.00000000000011</v>
      </c>
      <c r="F203" s="5">
        <f>G203*480</f>
        <v>11877.887999999997</v>
      </c>
      <c r="G203" s="33">
        <v>24.745599999999992</v>
      </c>
      <c r="H203" s="33">
        <f>Таблица1[[#This Row],[Цена за мм/ручей]]/1.3</f>
        <v>19.035076923076918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</row>
    <row r="204" spans="1:71" s="2" customFormat="1" outlineLevel="3" x14ac:dyDescent="0.25">
      <c r="A204" s="1" t="s">
        <v>469</v>
      </c>
      <c r="B204" s="1" t="s">
        <v>296</v>
      </c>
      <c r="C204" s="21">
        <v>474</v>
      </c>
      <c r="D204" s="26" t="s">
        <v>2</v>
      </c>
      <c r="E204" s="3">
        <v>787.5</v>
      </c>
      <c r="F204" s="5">
        <f>G204*480</f>
        <v>11683.238399999998</v>
      </c>
      <c r="G204" s="33">
        <v>24.340079999999997</v>
      </c>
      <c r="H204" s="33">
        <f>Таблица1[[#This Row],[Цена за мм/ручей]]/1.3</f>
        <v>18.723138461538458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</row>
    <row r="205" spans="1:71" s="2" customFormat="1" outlineLevel="3" x14ac:dyDescent="0.25">
      <c r="A205" s="1" t="s">
        <v>470</v>
      </c>
      <c r="B205" s="1" t="s">
        <v>29</v>
      </c>
      <c r="C205" s="21">
        <v>1050</v>
      </c>
      <c r="D205" s="26" t="s">
        <v>2</v>
      </c>
      <c r="E205" s="3">
        <v>1269</v>
      </c>
      <c r="F205" s="5">
        <f>G205*470</f>
        <v>121206.31680000002</v>
      </c>
      <c r="G205" s="33">
        <v>257.88578042553195</v>
      </c>
      <c r="H205" s="33">
        <f>Таблица1[[#This Row],[Цена за мм/ручей]]/1.3</f>
        <v>198.37367725040917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</row>
    <row r="206" spans="1:71" s="2" customFormat="1" outlineLevel="3" x14ac:dyDescent="0.25">
      <c r="A206" s="1" t="s">
        <v>470</v>
      </c>
      <c r="B206" s="1" t="s">
        <v>29</v>
      </c>
      <c r="C206" s="21">
        <v>1050</v>
      </c>
      <c r="D206" s="26" t="s">
        <v>2</v>
      </c>
      <c r="E206" s="3">
        <v>945</v>
      </c>
      <c r="F206" s="5">
        <f>G206*470</f>
        <v>121206.31680000002</v>
      </c>
      <c r="G206" s="33">
        <v>257.88578042553195</v>
      </c>
      <c r="H206" s="33">
        <f>Таблица1[[#This Row],[Цена за мм/ручей]]/1.3</f>
        <v>198.37367725040917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</row>
    <row r="207" spans="1:71" s="2" customFormat="1" outlineLevel="3" x14ac:dyDescent="0.25">
      <c r="A207" s="1" t="s">
        <v>471</v>
      </c>
      <c r="B207" s="1" t="s">
        <v>298</v>
      </c>
      <c r="C207" s="21">
        <v>1932</v>
      </c>
      <c r="D207" s="26" t="s">
        <v>2</v>
      </c>
      <c r="E207" s="3">
        <v>1091.7</v>
      </c>
      <c r="F207" s="5">
        <v>35428.800000000003</v>
      </c>
      <c r="G207" s="33">
        <f>F207/440</f>
        <v>80.52000000000001</v>
      </c>
      <c r="H207" s="33">
        <f>Таблица1[[#This Row],[Цена за мм/ручей]]/1.3</f>
        <v>61.938461538461546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</row>
    <row r="208" spans="1:71" s="2" customFormat="1" outlineLevel="3" x14ac:dyDescent="0.25">
      <c r="A208" s="1" t="s">
        <v>472</v>
      </c>
      <c r="B208" s="1" t="s">
        <v>387</v>
      </c>
      <c r="C208" s="21">
        <v>2400</v>
      </c>
      <c r="D208" s="26" t="s">
        <v>2</v>
      </c>
      <c r="E208" s="3">
        <v>1341</v>
      </c>
      <c r="F208" s="5">
        <v>41421.681440343069</v>
      </c>
      <c r="G208" s="33">
        <f>F208/400</f>
        <v>103.55420360085768</v>
      </c>
      <c r="H208" s="33">
        <f>Таблица1[[#This Row],[Цена за мм/ручей]]/1.3</f>
        <v>79.657079692967443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</row>
    <row r="209" spans="1:71" s="2" customFormat="1" outlineLevel="3" x14ac:dyDescent="0.25">
      <c r="A209" s="1" t="s">
        <v>473</v>
      </c>
      <c r="B209" s="1" t="s">
        <v>400</v>
      </c>
      <c r="C209" s="21">
        <v>425</v>
      </c>
      <c r="D209" s="26" t="s">
        <v>2</v>
      </c>
      <c r="E209" s="3">
        <v>661.5</v>
      </c>
      <c r="F209" s="5">
        <v>7437.2709228974654</v>
      </c>
      <c r="G209" s="33">
        <f>F209/200</f>
        <v>37.186354614487328</v>
      </c>
      <c r="H209" s="33">
        <f>Таблица1[[#This Row],[Цена за мм/ручей]]/1.3</f>
        <v>28.60488816499025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</row>
    <row r="210" spans="1:71" s="2" customFormat="1" outlineLevel="3" x14ac:dyDescent="0.25">
      <c r="A210" s="1" t="s">
        <v>474</v>
      </c>
      <c r="B210" s="1" t="s">
        <v>61</v>
      </c>
      <c r="C210" s="21">
        <v>2380</v>
      </c>
      <c r="D210" s="26" t="s">
        <v>2</v>
      </c>
      <c r="E210" s="3">
        <v>5247</v>
      </c>
      <c r="F210" s="5">
        <v>76334.594051439519</v>
      </c>
      <c r="G210" s="33">
        <f>F210/400</f>
        <v>190.83648512859881</v>
      </c>
      <c r="H210" s="33">
        <f>Таблица1[[#This Row],[Цена за мм/ручей]]/1.3</f>
        <v>146.79729625276832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</row>
    <row r="211" spans="1:71" s="2" customFormat="1" outlineLevel="3" x14ac:dyDescent="0.25">
      <c r="A211" s="1" t="s">
        <v>474</v>
      </c>
      <c r="B211" s="1" t="s">
        <v>61</v>
      </c>
      <c r="C211" s="21">
        <v>2380</v>
      </c>
      <c r="D211" s="26" t="s">
        <v>2</v>
      </c>
      <c r="E211" s="3">
        <v>2241</v>
      </c>
      <c r="F211" s="5">
        <v>76334.594051439519</v>
      </c>
      <c r="G211" s="33">
        <f>F211/400</f>
        <v>190.83648512859881</v>
      </c>
      <c r="H211" s="33">
        <f>Таблица1[[#This Row],[Цена за мм/ручей]]/1.3</f>
        <v>146.79729625276832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</row>
    <row r="212" spans="1:71" s="2" customFormat="1" outlineLevel="3" x14ac:dyDescent="0.25">
      <c r="A212" s="1" t="s">
        <v>475</v>
      </c>
      <c r="B212" s="1" t="s">
        <v>233</v>
      </c>
      <c r="C212" s="21">
        <v>1020</v>
      </c>
      <c r="D212" s="26" t="s">
        <v>2</v>
      </c>
      <c r="E212" s="3">
        <v>662.4</v>
      </c>
      <c r="F212" s="5">
        <v>23603.969613677113</v>
      </c>
      <c r="G212" s="33">
        <f>F212/381</f>
        <v>61.9526761513835</v>
      </c>
      <c r="H212" s="33">
        <f>Таблица1[[#This Row],[Цена за мм/ручей]]/1.3</f>
        <v>47.655904731833459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</row>
    <row r="213" spans="1:71" s="2" customFormat="1" outlineLevel="3" x14ac:dyDescent="0.25">
      <c r="A213" s="1" t="s">
        <v>475</v>
      </c>
      <c r="B213" s="1" t="s">
        <v>232</v>
      </c>
      <c r="C213" s="21">
        <v>525</v>
      </c>
      <c r="D213" s="26" t="s">
        <v>2</v>
      </c>
      <c r="E213" s="3">
        <v>2509.7399999999998</v>
      </c>
      <c r="F213" s="5">
        <v>9325.7999999999993</v>
      </c>
      <c r="G213" s="33">
        <f>F213/450</f>
        <v>20.723999999999997</v>
      </c>
      <c r="H213" s="33">
        <f>Таблица1[[#This Row],[Цена за мм/ручей]]/1.3</f>
        <v>15.941538461538459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</row>
    <row r="214" spans="1:71" s="2" customFormat="1" outlineLevel="3" x14ac:dyDescent="0.25">
      <c r="A214" s="1" t="s">
        <v>475</v>
      </c>
      <c r="B214" s="1" t="s">
        <v>209</v>
      </c>
      <c r="C214" s="21">
        <v>785</v>
      </c>
      <c r="D214" s="26" t="s">
        <v>2</v>
      </c>
      <c r="E214" s="3">
        <v>787.14</v>
      </c>
      <c r="F214" s="5">
        <v>13602.6</v>
      </c>
      <c r="G214" s="33">
        <f>F214/450</f>
        <v>30.228000000000002</v>
      </c>
      <c r="H214" s="33">
        <f>Таблица1[[#This Row],[Цена за мм/ручей]]/1.3</f>
        <v>23.252307692307692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</row>
    <row r="215" spans="1:71" s="2" customFormat="1" outlineLevel="3" x14ac:dyDescent="0.25">
      <c r="A215" s="1" t="s">
        <v>475</v>
      </c>
      <c r="B215" s="1" t="s">
        <v>215</v>
      </c>
      <c r="C215" s="21">
        <v>810</v>
      </c>
      <c r="D215" s="26" t="s">
        <v>2</v>
      </c>
      <c r="E215" s="3">
        <v>685.8</v>
      </c>
      <c r="F215" s="5">
        <v>19286.383466124724</v>
      </c>
      <c r="G215" s="33">
        <f>F215/381</f>
        <v>50.620429044946782</v>
      </c>
      <c r="H215" s="33">
        <f>Таблица1[[#This Row],[Цена за мм/ручей]]/1.3</f>
        <v>38.938791573035985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</row>
    <row r="216" spans="1:71" s="2" customFormat="1" outlineLevel="3" x14ac:dyDescent="0.25">
      <c r="A216" s="1" t="s">
        <v>475</v>
      </c>
      <c r="B216" s="1" t="s">
        <v>221</v>
      </c>
      <c r="C216" s="21">
        <v>325</v>
      </c>
      <c r="D216" s="26" t="s">
        <v>2</v>
      </c>
      <c r="E216" s="3">
        <v>695.7</v>
      </c>
      <c r="F216" s="5">
        <v>6593.4</v>
      </c>
      <c r="G216" s="33">
        <f>F216/450</f>
        <v>14.651999999999999</v>
      </c>
      <c r="H216" s="33">
        <f>Таблица1[[#This Row],[Цена за мм/ручей]]/1.3</f>
        <v>11.270769230769229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</row>
    <row r="217" spans="1:71" s="2" customFormat="1" outlineLevel="3" x14ac:dyDescent="0.25">
      <c r="A217" s="1" t="s">
        <v>475</v>
      </c>
      <c r="B217" s="1" t="s">
        <v>210</v>
      </c>
      <c r="C217" s="21">
        <v>730</v>
      </c>
      <c r="D217" s="26" t="s">
        <v>2</v>
      </c>
      <c r="E217" s="3">
        <v>720</v>
      </c>
      <c r="F217" s="5">
        <f>G217*400</f>
        <v>18515.134480000008</v>
      </c>
      <c r="G217" s="33">
        <v>46.287836200000022</v>
      </c>
      <c r="H217" s="33">
        <f>Таблица1[[#This Row],[Цена за мм/ручей]]/1.3</f>
        <v>35.606027846153864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</row>
    <row r="218" spans="1:71" s="2" customFormat="1" outlineLevel="3" x14ac:dyDescent="0.25">
      <c r="A218" s="1" t="s">
        <v>475</v>
      </c>
      <c r="B218" s="1" t="s">
        <v>234</v>
      </c>
      <c r="C218" s="21">
        <v>630</v>
      </c>
      <c r="D218" s="26" t="s">
        <v>2</v>
      </c>
      <c r="E218" s="3">
        <v>1440</v>
      </c>
      <c r="F218" s="5">
        <f>G218*400</f>
        <v>16706.346560000009</v>
      </c>
      <c r="G218" s="33">
        <v>41.765866400000021</v>
      </c>
      <c r="H218" s="33">
        <f>Таблица1[[#This Row],[Цена за мм/ручей]]/1.3</f>
        <v>32.127589538461557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</row>
    <row r="219" spans="1:71" s="2" customFormat="1" outlineLevel="3" x14ac:dyDescent="0.25">
      <c r="A219" s="1" t="s">
        <v>475</v>
      </c>
      <c r="B219" s="1" t="s">
        <v>227</v>
      </c>
      <c r="C219" s="21">
        <v>480</v>
      </c>
      <c r="D219" s="26" t="s">
        <v>2</v>
      </c>
      <c r="E219" s="3">
        <v>3546.1349999999998</v>
      </c>
      <c r="F219" s="5">
        <v>9028.7999999999993</v>
      </c>
      <c r="G219" s="33">
        <f t="shared" ref="G219:G223" si="14">F219/450</f>
        <v>20.064</v>
      </c>
      <c r="H219" s="33">
        <f>Таблица1[[#This Row],[Цена за мм/ручей]]/1.3</f>
        <v>15.433846153846153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</row>
    <row r="220" spans="1:71" s="2" customFormat="1" outlineLevel="3" x14ac:dyDescent="0.25">
      <c r="A220" s="1" t="s">
        <v>475</v>
      </c>
      <c r="B220" s="1" t="s">
        <v>217</v>
      </c>
      <c r="C220" s="21">
        <v>185</v>
      </c>
      <c r="D220" s="26" t="s">
        <v>2</v>
      </c>
      <c r="E220" s="3">
        <v>810</v>
      </c>
      <c r="F220" s="5">
        <v>4603.5</v>
      </c>
      <c r="G220" s="33">
        <f t="shared" si="14"/>
        <v>10.23</v>
      </c>
      <c r="H220" s="33">
        <f>Таблица1[[#This Row],[Цена за мм/ручей]]/1.3</f>
        <v>7.8692307692307697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</row>
    <row r="221" spans="1:71" s="2" customFormat="1" outlineLevel="3" x14ac:dyDescent="0.25">
      <c r="A221" s="1" t="s">
        <v>475</v>
      </c>
      <c r="B221" s="1" t="s">
        <v>217</v>
      </c>
      <c r="C221" s="21">
        <v>185</v>
      </c>
      <c r="D221" s="26" t="s">
        <v>2</v>
      </c>
      <c r="E221" s="3">
        <v>778.5</v>
      </c>
      <c r="F221" s="5">
        <v>4603.5</v>
      </c>
      <c r="G221" s="33">
        <f t="shared" si="14"/>
        <v>10.23</v>
      </c>
      <c r="H221" s="33">
        <f>Таблица1[[#This Row],[Цена за мм/ручей]]/1.3</f>
        <v>7.8692307692307697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</row>
    <row r="222" spans="1:71" s="2" customFormat="1" outlineLevel="3" x14ac:dyDescent="0.25">
      <c r="A222" s="1" t="s">
        <v>475</v>
      </c>
      <c r="B222" s="1" t="s">
        <v>225</v>
      </c>
      <c r="C222" s="21">
        <v>405</v>
      </c>
      <c r="D222" s="26" t="s">
        <v>2</v>
      </c>
      <c r="E222" s="3">
        <v>817.2</v>
      </c>
      <c r="F222" s="5">
        <v>7840.8</v>
      </c>
      <c r="G222" s="33">
        <f t="shared" si="14"/>
        <v>17.423999999999999</v>
      </c>
      <c r="H222" s="33">
        <f>Таблица1[[#This Row],[Цена за мм/ручей]]/1.3</f>
        <v>13.403076923076922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</row>
    <row r="223" spans="1:71" s="2" customFormat="1" outlineLevel="3" x14ac:dyDescent="0.25">
      <c r="A223" s="1" t="s">
        <v>475</v>
      </c>
      <c r="B223" s="1" t="s">
        <v>218</v>
      </c>
      <c r="C223" s="21">
        <v>200</v>
      </c>
      <c r="D223" s="26" t="s">
        <v>2</v>
      </c>
      <c r="E223" s="3">
        <v>764.28000000000009</v>
      </c>
      <c r="F223" s="5">
        <v>4662.8999999999996</v>
      </c>
      <c r="G223" s="33">
        <f t="shared" si="14"/>
        <v>10.361999999999998</v>
      </c>
      <c r="H223" s="33">
        <f>Таблица1[[#This Row],[Цена за мм/ручей]]/1.3</f>
        <v>7.9707692307692293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</row>
    <row r="224" spans="1:71" s="2" customFormat="1" outlineLevel="3" x14ac:dyDescent="0.25">
      <c r="A224" s="1" t="s">
        <v>475</v>
      </c>
      <c r="B224" s="1" t="s">
        <v>213</v>
      </c>
      <c r="C224" s="21">
        <v>335</v>
      </c>
      <c r="D224" s="26" t="s">
        <v>2</v>
      </c>
      <c r="E224" s="3">
        <v>1851.0299999999997</v>
      </c>
      <c r="F224" s="5">
        <f>G224*480</f>
        <v>12781.552320000004</v>
      </c>
      <c r="G224" s="33">
        <v>26.62823400000001</v>
      </c>
      <c r="H224" s="33">
        <f>Таблица1[[#This Row],[Цена за мм/ручей]]/1.3</f>
        <v>20.483256923076929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</row>
    <row r="225" spans="1:71" s="2" customFormat="1" outlineLevel="3" x14ac:dyDescent="0.25">
      <c r="A225" s="1" t="s">
        <v>475</v>
      </c>
      <c r="B225" s="1" t="s">
        <v>222</v>
      </c>
      <c r="C225" s="21">
        <v>350</v>
      </c>
      <c r="D225" s="26" t="s">
        <v>2</v>
      </c>
      <c r="E225" s="3">
        <v>810</v>
      </c>
      <c r="F225" s="5">
        <v>6801.3</v>
      </c>
      <c r="G225" s="33">
        <f>F225/450</f>
        <v>15.114000000000001</v>
      </c>
      <c r="H225" s="33">
        <f>Таблица1[[#This Row],[Цена за мм/ручей]]/1.3</f>
        <v>11.626153846153846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</row>
    <row r="226" spans="1:71" s="2" customFormat="1" outlineLevel="3" x14ac:dyDescent="0.25">
      <c r="A226" s="1" t="s">
        <v>475</v>
      </c>
      <c r="B226" s="1" t="s">
        <v>212</v>
      </c>
      <c r="C226" s="21">
        <v>255</v>
      </c>
      <c r="D226" s="26" t="s">
        <v>2</v>
      </c>
      <c r="E226" s="3">
        <v>665.59499999999991</v>
      </c>
      <c r="F226" s="5">
        <f>G226*480</f>
        <v>10524.352224000002</v>
      </c>
      <c r="G226" s="33">
        <v>21.925733800000003</v>
      </c>
      <c r="H226" s="33">
        <f>Таблица1[[#This Row],[Цена за мм/ручей]]/1.3</f>
        <v>16.86594907692308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</row>
    <row r="227" spans="1:71" s="2" customFormat="1" outlineLevel="3" x14ac:dyDescent="0.25">
      <c r="A227" s="1" t="s">
        <v>475</v>
      </c>
      <c r="B227" s="1" t="s">
        <v>226</v>
      </c>
      <c r="C227" s="21">
        <v>410</v>
      </c>
      <c r="D227" s="26" t="s">
        <v>2</v>
      </c>
      <c r="E227" s="3">
        <v>1183.8600000000001</v>
      </c>
      <c r="F227" s="5">
        <v>7959.6</v>
      </c>
      <c r="G227" s="33">
        <f t="shared" ref="G227:G229" si="15">F227/450</f>
        <v>17.688000000000002</v>
      </c>
      <c r="H227" s="33">
        <f>Таблица1[[#This Row],[Цена за мм/ручей]]/1.3</f>
        <v>13.606153846153848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</row>
    <row r="228" spans="1:71" s="2" customFormat="1" outlineLevel="3" x14ac:dyDescent="0.25">
      <c r="A228" s="1" t="s">
        <v>475</v>
      </c>
      <c r="B228" s="1" t="s">
        <v>220</v>
      </c>
      <c r="C228" s="21">
        <v>270</v>
      </c>
      <c r="D228" s="26" t="s">
        <v>2</v>
      </c>
      <c r="E228" s="3">
        <v>3073.5</v>
      </c>
      <c r="F228" s="5">
        <v>5553.9</v>
      </c>
      <c r="G228" s="33">
        <f t="shared" si="15"/>
        <v>12.341999999999999</v>
      </c>
      <c r="H228" s="33">
        <f>Таблица1[[#This Row],[Цена за мм/ручей]]/1.3</f>
        <v>9.4938461538461532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</row>
    <row r="229" spans="1:71" s="2" customFormat="1" outlineLevel="3" x14ac:dyDescent="0.25">
      <c r="A229" s="1" t="s">
        <v>475</v>
      </c>
      <c r="B229" s="1" t="s">
        <v>223</v>
      </c>
      <c r="C229" s="21">
        <v>355</v>
      </c>
      <c r="D229" s="26" t="s">
        <v>2</v>
      </c>
      <c r="E229" s="3">
        <v>1463.76</v>
      </c>
      <c r="F229" s="5">
        <v>6831</v>
      </c>
      <c r="G229" s="33">
        <f t="shared" si="15"/>
        <v>15.18</v>
      </c>
      <c r="H229" s="33">
        <f>Таблица1[[#This Row],[Цена за мм/ручей]]/1.3</f>
        <v>11.676923076923076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</row>
    <row r="230" spans="1:71" s="2" customFormat="1" outlineLevel="3" x14ac:dyDescent="0.25">
      <c r="A230" s="1" t="s">
        <v>475</v>
      </c>
      <c r="B230" s="1" t="s">
        <v>213</v>
      </c>
      <c r="C230" s="21">
        <v>335</v>
      </c>
      <c r="D230" s="26" t="s">
        <v>2</v>
      </c>
      <c r="E230" s="3">
        <v>1231.3800000000001</v>
      </c>
      <c r="F230" s="5">
        <f>G230*480</f>
        <v>12781.552320000004</v>
      </c>
      <c r="G230" s="33">
        <v>26.62823400000001</v>
      </c>
      <c r="H230" s="33">
        <f>Таблица1[[#This Row],[Цена за мм/ручей]]/1.3</f>
        <v>20.483256923076929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</row>
    <row r="231" spans="1:71" s="2" customFormat="1" outlineLevel="3" x14ac:dyDescent="0.25">
      <c r="A231" s="1" t="s">
        <v>476</v>
      </c>
      <c r="B231" s="1" t="s">
        <v>370</v>
      </c>
      <c r="C231" s="21">
        <v>240</v>
      </c>
      <c r="D231" s="26" t="s">
        <v>2</v>
      </c>
      <c r="E231" s="3">
        <v>571.81500000000005</v>
      </c>
      <c r="F231" s="5">
        <v>6902.2799999999988</v>
      </c>
      <c r="G231" s="33">
        <f>F231/180</f>
        <v>38.345999999999997</v>
      </c>
      <c r="H231" s="33">
        <f>Таблица1[[#This Row],[Цена за мм/ручей]]/1.3</f>
        <v>29.496923076923075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</row>
    <row r="232" spans="1:71" s="2" customFormat="1" outlineLevel="3" x14ac:dyDescent="0.25">
      <c r="A232" s="1" t="s">
        <v>477</v>
      </c>
      <c r="B232" s="1" t="s">
        <v>21</v>
      </c>
      <c r="C232" s="21">
        <v>1160</v>
      </c>
      <c r="D232" s="26" t="s">
        <v>2</v>
      </c>
      <c r="E232" s="3">
        <v>858.59999999999991</v>
      </c>
      <c r="F232" s="5">
        <f>G232*450</f>
        <v>86935.910399999979</v>
      </c>
      <c r="G232" s="33">
        <v>193.19091199999994</v>
      </c>
      <c r="H232" s="33">
        <f>Таблица1[[#This Row],[Цена за мм/ручей]]/1.3</f>
        <v>148.6083938461538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</row>
    <row r="233" spans="1:71" s="2" customFormat="1" outlineLevel="3" x14ac:dyDescent="0.25">
      <c r="A233" s="1" t="s">
        <v>477</v>
      </c>
      <c r="B233" s="1" t="s">
        <v>22</v>
      </c>
      <c r="C233" s="21">
        <v>1400</v>
      </c>
      <c r="D233" s="26" t="s">
        <v>2</v>
      </c>
      <c r="E233" s="3">
        <v>1026</v>
      </c>
      <c r="F233" s="5">
        <f>G233*450</f>
        <v>100078.66559999998</v>
      </c>
      <c r="G233" s="33">
        <v>222.39703466666663</v>
      </c>
      <c r="H233" s="33">
        <f>Таблица1[[#This Row],[Цена за мм/ручей]]/1.3</f>
        <v>171.07464205128201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</row>
    <row r="234" spans="1:71" s="2" customFormat="1" outlineLevel="3" x14ac:dyDescent="0.25">
      <c r="A234" s="1" t="s">
        <v>478</v>
      </c>
      <c r="B234" s="1" t="s">
        <v>260</v>
      </c>
      <c r="C234" s="21">
        <v>465</v>
      </c>
      <c r="D234" s="26" t="s">
        <v>2</v>
      </c>
      <c r="E234" s="3">
        <v>2057.94</v>
      </c>
      <c r="F234" s="5">
        <v>14505.480000000001</v>
      </c>
      <c r="G234" s="33">
        <f>F234/180</f>
        <v>80.586000000000013</v>
      </c>
      <c r="H234" s="33">
        <f>Таблица1[[#This Row],[Цена за мм/ручей]]/1.3</f>
        <v>61.98923076923078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</row>
    <row r="235" spans="1:71" s="9" customFormat="1" outlineLevel="3" x14ac:dyDescent="0.25">
      <c r="A235" s="7" t="s">
        <v>478</v>
      </c>
      <c r="B235" s="7" t="s">
        <v>369</v>
      </c>
      <c r="C235" s="22">
        <v>525</v>
      </c>
      <c r="D235" s="27" t="s">
        <v>2</v>
      </c>
      <c r="E235" s="8">
        <v>571.5</v>
      </c>
      <c r="F235" s="6">
        <f>Таблица1[[#This Row],[Цена за мм/ручей]]*127</f>
        <v>17330.479581841548</v>
      </c>
      <c r="G235" s="34">
        <v>136.46046914835864</v>
      </c>
      <c r="H235" s="34">
        <f>Таблица1[[#This Row],[Цена за мм/ручей]]/1.3</f>
        <v>104.96959165258356</v>
      </c>
    </row>
    <row r="236" spans="1:71" s="2" customFormat="1" outlineLevel="3" x14ac:dyDescent="0.25">
      <c r="A236" s="1" t="s">
        <v>479</v>
      </c>
      <c r="B236" s="1" t="s">
        <v>18</v>
      </c>
      <c r="C236" s="21">
        <v>960</v>
      </c>
      <c r="D236" s="26" t="s">
        <v>2</v>
      </c>
      <c r="E236" s="3">
        <v>675</v>
      </c>
      <c r="F236" s="5">
        <f>G236*430</f>
        <v>99829.607253333292</v>
      </c>
      <c r="G236" s="33">
        <v>232.16187733333325</v>
      </c>
      <c r="H236" s="33">
        <f>Таблица1[[#This Row],[Цена за мм/ручей]]/1.3</f>
        <v>178.58605948717943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</row>
    <row r="237" spans="1:71" s="2" customFormat="1" outlineLevel="3" x14ac:dyDescent="0.25">
      <c r="A237" s="1" t="s">
        <v>480</v>
      </c>
      <c r="B237" s="1" t="s">
        <v>17</v>
      </c>
      <c r="C237" s="21">
        <v>1595</v>
      </c>
      <c r="D237" s="26" t="s">
        <v>2</v>
      </c>
      <c r="E237" s="3">
        <v>503.99999999999994</v>
      </c>
      <c r="F237" s="5">
        <f>G237*430</f>
        <v>163959.04128</v>
      </c>
      <c r="G237" s="33">
        <v>381.300096</v>
      </c>
      <c r="H237" s="33">
        <f>Таблица1[[#This Row],[Цена за мм/ручей]]/1.3</f>
        <v>293.30776615384616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</row>
    <row r="238" spans="1:71" s="2" customFormat="1" outlineLevel="3" x14ac:dyDescent="0.25">
      <c r="A238" s="1" t="s">
        <v>481</v>
      </c>
      <c r="B238" s="1" t="s">
        <v>261</v>
      </c>
      <c r="C238" s="21">
        <v>100</v>
      </c>
      <c r="D238" s="26" t="s">
        <v>2</v>
      </c>
      <c r="E238" s="3">
        <v>1161</v>
      </c>
      <c r="F238" s="5">
        <f>G238*450</f>
        <v>92242.598400000003</v>
      </c>
      <c r="G238" s="33">
        <v>204.983552</v>
      </c>
      <c r="H238" s="33">
        <f>Таблица1[[#This Row],[Цена за мм/ручей]]/1.3</f>
        <v>157.67965538461539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</row>
    <row r="239" spans="1:71" s="2" customFormat="1" outlineLevel="3" x14ac:dyDescent="0.25">
      <c r="A239" s="1" t="s">
        <v>481</v>
      </c>
      <c r="B239" s="1" t="s">
        <v>263</v>
      </c>
      <c r="C239" s="21">
        <v>640</v>
      </c>
      <c r="D239" s="26" t="s">
        <v>2</v>
      </c>
      <c r="E239" s="3">
        <v>612.9</v>
      </c>
      <c r="F239" s="5">
        <v>16632</v>
      </c>
      <c r="G239" s="33">
        <f t="shared" ref="G239:G241" si="16">F239/180</f>
        <v>92.4</v>
      </c>
      <c r="H239" s="33">
        <f>Таблица1[[#This Row],[Цена за мм/ручей]]/1.3</f>
        <v>71.07692307692308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</row>
    <row r="240" spans="1:71" s="2" customFormat="1" outlineLevel="3" x14ac:dyDescent="0.25">
      <c r="A240" s="1" t="s">
        <v>481</v>
      </c>
      <c r="B240" s="1" t="s">
        <v>262</v>
      </c>
      <c r="C240" s="21">
        <v>530</v>
      </c>
      <c r="D240" s="26" t="s">
        <v>2</v>
      </c>
      <c r="E240" s="3">
        <v>517.5</v>
      </c>
      <c r="F240" s="5">
        <v>14850</v>
      </c>
      <c r="G240" s="33">
        <f t="shared" si="16"/>
        <v>82.5</v>
      </c>
      <c r="H240" s="33">
        <f>Таблица1[[#This Row],[Цена за мм/ручей]]/1.3</f>
        <v>63.46153846153846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</row>
    <row r="241" spans="1:71" s="2" customFormat="1" outlineLevel="3" x14ac:dyDescent="0.25">
      <c r="A241" s="1" t="s">
        <v>481</v>
      </c>
      <c r="B241" s="1" t="s">
        <v>264</v>
      </c>
      <c r="C241" s="21">
        <v>670</v>
      </c>
      <c r="D241" s="26" t="s">
        <v>2</v>
      </c>
      <c r="E241" s="3">
        <v>747.00000000000011</v>
      </c>
      <c r="F241" s="5">
        <v>17226</v>
      </c>
      <c r="G241" s="33">
        <f t="shared" si="16"/>
        <v>95.7</v>
      </c>
      <c r="H241" s="33">
        <f>Таблица1[[#This Row],[Цена за мм/ручей]]/1.3</f>
        <v>73.615384615384613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</row>
    <row r="242" spans="1:71" s="2" customFormat="1" outlineLevel="3" x14ac:dyDescent="0.25">
      <c r="A242" s="1" t="s">
        <v>482</v>
      </c>
      <c r="B242" s="1" t="s">
        <v>19</v>
      </c>
      <c r="C242" s="21">
        <v>1778</v>
      </c>
      <c r="D242" s="26" t="s">
        <v>2</v>
      </c>
      <c r="E242" s="3">
        <v>576</v>
      </c>
      <c r="F242" s="5">
        <f>G242*410</f>
        <v>368742.35520000011</v>
      </c>
      <c r="G242" s="33">
        <v>899.3715980487807</v>
      </c>
      <c r="H242" s="33">
        <f>Таблица1[[#This Row],[Цена за мм/ручей]]/1.3</f>
        <v>691.82430619136971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</row>
    <row r="243" spans="1:71" s="2" customFormat="1" outlineLevel="3" x14ac:dyDescent="0.25">
      <c r="A243" s="1" t="s">
        <v>483</v>
      </c>
      <c r="B243" s="1" t="s">
        <v>25</v>
      </c>
      <c r="C243" s="21">
        <v>3150</v>
      </c>
      <c r="D243" s="26" t="s">
        <v>2</v>
      </c>
      <c r="E243" s="3">
        <v>810</v>
      </c>
      <c r="F243" s="5">
        <v>110721.60000000001</v>
      </c>
      <c r="G243" s="33">
        <f>F243/180</f>
        <v>615.12</v>
      </c>
      <c r="H243" s="33">
        <f>Таблица1[[#This Row],[Цена за мм/ручей]]/1.3</f>
        <v>473.16923076923075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</row>
    <row r="244" spans="1:71" s="2" customFormat="1" outlineLevel="3" x14ac:dyDescent="0.25">
      <c r="A244" s="1" t="s">
        <v>484</v>
      </c>
      <c r="B244" s="1" t="s">
        <v>251</v>
      </c>
      <c r="C244" s="21">
        <v>450</v>
      </c>
      <c r="D244" s="26" t="s">
        <v>2</v>
      </c>
      <c r="E244" s="3">
        <v>810</v>
      </c>
      <c r="F244" s="5">
        <f>G244*450</f>
        <v>51916.742400000003</v>
      </c>
      <c r="G244" s="33">
        <v>115.37053866666668</v>
      </c>
      <c r="H244" s="33">
        <f>Таблица1[[#This Row],[Цена за мм/ручей]]/1.3</f>
        <v>88.746568205128213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</row>
    <row r="245" spans="1:71" s="2" customFormat="1" outlineLevel="3" x14ac:dyDescent="0.25">
      <c r="A245" s="1" t="s">
        <v>484</v>
      </c>
      <c r="B245" s="1" t="s">
        <v>251</v>
      </c>
      <c r="C245" s="21">
        <v>450</v>
      </c>
      <c r="D245" s="26" t="s">
        <v>2</v>
      </c>
      <c r="E245" s="3">
        <v>792.85500000000002</v>
      </c>
      <c r="F245" s="5">
        <f>G245*450</f>
        <v>51916.742400000003</v>
      </c>
      <c r="G245" s="33">
        <v>115.37053866666668</v>
      </c>
      <c r="H245" s="33">
        <f>Таблица1[[#This Row],[Цена за мм/ручей]]/1.3</f>
        <v>88.746568205128213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</row>
    <row r="246" spans="1:71" s="2" customFormat="1" outlineLevel="3" x14ac:dyDescent="0.25">
      <c r="A246" s="1" t="s">
        <v>484</v>
      </c>
      <c r="B246" s="1" t="s">
        <v>257</v>
      </c>
      <c r="C246" s="21">
        <v>240</v>
      </c>
      <c r="D246" s="26" t="s">
        <v>2</v>
      </c>
      <c r="E246" s="3">
        <v>480.78000000000003</v>
      </c>
      <c r="F246" s="5">
        <v>9741.6</v>
      </c>
      <c r="G246" s="33">
        <f>F246/200</f>
        <v>48.707999999999998</v>
      </c>
      <c r="H246" s="33">
        <f>Таблица1[[#This Row],[Цена за мм/ручей]]/1.3</f>
        <v>37.467692307692303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</row>
    <row r="247" spans="1:71" s="2" customFormat="1" outlineLevel="3" x14ac:dyDescent="0.25">
      <c r="A247" s="1" t="s">
        <v>484</v>
      </c>
      <c r="B247" s="1" t="s">
        <v>258</v>
      </c>
      <c r="C247" s="21">
        <v>420</v>
      </c>
      <c r="D247" s="26" t="s">
        <v>2</v>
      </c>
      <c r="E247" s="3">
        <v>921.06</v>
      </c>
      <c r="F247" s="5">
        <v>11939.400000000001</v>
      </c>
      <c r="G247" s="33">
        <f>F247/180</f>
        <v>66.330000000000013</v>
      </c>
      <c r="H247" s="33">
        <f>Таблица1[[#This Row],[Цена за мм/ручей]]/1.3</f>
        <v>51.023076923076928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</row>
    <row r="248" spans="1:71" s="2" customFormat="1" outlineLevel="3" x14ac:dyDescent="0.25">
      <c r="A248" s="1" t="s">
        <v>484</v>
      </c>
      <c r="B248" s="1" t="s">
        <v>256</v>
      </c>
      <c r="C248" s="21">
        <v>330</v>
      </c>
      <c r="D248" s="26" t="s">
        <v>2</v>
      </c>
      <c r="E248" s="3">
        <v>631.48500000000001</v>
      </c>
      <c r="F248" s="5">
        <f>G248*430</f>
        <v>40348.43882666665</v>
      </c>
      <c r="G248" s="33">
        <v>93.833578666666625</v>
      </c>
      <c r="H248" s="33">
        <f>Таблица1[[#This Row],[Цена за мм/ручей]]/1.3</f>
        <v>72.179675897435857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</row>
    <row r="249" spans="1:71" s="2" customFormat="1" outlineLevel="3" x14ac:dyDescent="0.25">
      <c r="A249" s="1" t="s">
        <v>484</v>
      </c>
      <c r="B249" s="1" t="s">
        <v>252</v>
      </c>
      <c r="C249" s="21">
        <v>480</v>
      </c>
      <c r="D249" s="26" t="s">
        <v>2</v>
      </c>
      <c r="E249" s="3">
        <v>810</v>
      </c>
      <c r="F249" s="5">
        <f>G249*450</f>
        <v>55638.883199999997</v>
      </c>
      <c r="G249" s="33">
        <v>123.64196266666666</v>
      </c>
      <c r="H249" s="33">
        <f>Таблица1[[#This Row],[Цена за мм/ручей]]/1.3</f>
        <v>95.10920205128204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</row>
    <row r="250" spans="1:71" s="2" customFormat="1" outlineLevel="3" x14ac:dyDescent="0.25">
      <c r="A250" s="1" t="s">
        <v>484</v>
      </c>
      <c r="B250" s="1" t="s">
        <v>254</v>
      </c>
      <c r="C250" s="21">
        <v>630</v>
      </c>
      <c r="D250" s="26" t="s">
        <v>2</v>
      </c>
      <c r="E250" s="3">
        <v>1116.9000000000001</v>
      </c>
      <c r="F250" s="5">
        <f>G250*450</f>
        <v>68483.270399999994</v>
      </c>
      <c r="G250" s="33">
        <v>152.18504533333333</v>
      </c>
      <c r="H250" s="33">
        <f>Таблица1[[#This Row],[Цена за мм/ручей]]/1.3</f>
        <v>117.06541948717948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</row>
    <row r="251" spans="1:71" s="2" customFormat="1" outlineLevel="3" x14ac:dyDescent="0.25">
      <c r="A251" s="1" t="s">
        <v>484</v>
      </c>
      <c r="B251" s="1" t="s">
        <v>252</v>
      </c>
      <c r="C251" s="21">
        <v>480</v>
      </c>
      <c r="D251" s="26" t="s">
        <v>2</v>
      </c>
      <c r="E251" s="3">
        <v>742.14</v>
      </c>
      <c r="F251" s="5">
        <f>G251*450</f>
        <v>55638.883199999997</v>
      </c>
      <c r="G251" s="33">
        <v>123.64196266666666</v>
      </c>
      <c r="H251" s="33">
        <f>Таблица1[[#This Row],[Цена за мм/ручей]]/1.3</f>
        <v>95.10920205128204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</row>
    <row r="252" spans="1:71" s="2" customFormat="1" outlineLevel="3" x14ac:dyDescent="0.25">
      <c r="A252" s="1" t="s">
        <v>484</v>
      </c>
      <c r="B252" s="1" t="s">
        <v>255</v>
      </c>
      <c r="C252" s="21">
        <v>950</v>
      </c>
      <c r="D252" s="26" t="s">
        <v>2</v>
      </c>
      <c r="E252" s="3">
        <v>676.62</v>
      </c>
      <c r="F252" s="5">
        <v>28325.928876803235</v>
      </c>
      <c r="G252" s="33">
        <f>F252/127</f>
        <v>223.03881005356877</v>
      </c>
      <c r="H252" s="33">
        <f>Таблица1[[#This Row],[Цена за мм/ручей]]/1.3</f>
        <v>171.56831542582214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</row>
    <row r="253" spans="1:71" s="2" customFormat="1" outlineLevel="3" x14ac:dyDescent="0.25">
      <c r="A253" s="1" t="s">
        <v>484</v>
      </c>
      <c r="B253" s="1" t="s">
        <v>250</v>
      </c>
      <c r="C253" s="21">
        <v>700</v>
      </c>
      <c r="D253" s="26" t="s">
        <v>2</v>
      </c>
      <c r="E253" s="3">
        <v>810</v>
      </c>
      <c r="F253" s="5">
        <f>G253*450</f>
        <v>73889.769600000014</v>
      </c>
      <c r="G253" s="33">
        <v>164.19948800000003</v>
      </c>
      <c r="H253" s="33">
        <f>Таблица1[[#This Row],[Цена за мм/ручей]]/1.3</f>
        <v>126.30729846153848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</row>
    <row r="254" spans="1:71" s="2" customFormat="1" outlineLevel="3" x14ac:dyDescent="0.25">
      <c r="A254" s="1" t="s">
        <v>485</v>
      </c>
      <c r="B254" s="1" t="s">
        <v>9</v>
      </c>
      <c r="C254" s="21">
        <v>3600</v>
      </c>
      <c r="D254" s="26" t="s">
        <v>2</v>
      </c>
      <c r="E254" s="3">
        <v>653.4</v>
      </c>
      <c r="F254" s="5">
        <f>G254*450</f>
        <v>260913.22560000003</v>
      </c>
      <c r="G254" s="33">
        <v>579.80716800000005</v>
      </c>
      <c r="H254" s="33">
        <f>Таблица1[[#This Row],[Цена за мм/ручей]]/1.2</f>
        <v>483.17264000000006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</row>
    <row r="255" spans="1:71" s="2" customFormat="1" outlineLevel="3" x14ac:dyDescent="0.25">
      <c r="A255" s="1" t="s">
        <v>485</v>
      </c>
      <c r="B255" s="1" t="s">
        <v>8</v>
      </c>
      <c r="C255" s="21">
        <v>1200</v>
      </c>
      <c r="D255" s="26" t="s">
        <v>2</v>
      </c>
      <c r="E255" s="3">
        <v>810</v>
      </c>
      <c r="F255" s="5">
        <f>G255*450</f>
        <v>113469.3504</v>
      </c>
      <c r="G255" s="33">
        <v>252.154112</v>
      </c>
      <c r="H255" s="33">
        <f>Таблица1[[#This Row],[Цена за мм/ручей]]/1.2</f>
        <v>210.12842666666668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</row>
    <row r="256" spans="1:71" s="2" customFormat="1" outlineLevel="3" x14ac:dyDescent="0.25">
      <c r="A256" s="1" t="s">
        <v>486</v>
      </c>
      <c r="B256" s="1" t="s">
        <v>333</v>
      </c>
      <c r="C256" s="21">
        <v>840</v>
      </c>
      <c r="D256" s="26" t="s">
        <v>2</v>
      </c>
      <c r="E256" s="3">
        <v>475.20000000000005</v>
      </c>
      <c r="F256" s="5">
        <f>G256*280</f>
        <v>17263.866403981901</v>
      </c>
      <c r="G256" s="33">
        <v>61.656665728506788</v>
      </c>
      <c r="H256" s="33">
        <f>Таблица1[[#This Row],[Цена за мм/ручей]]/1.3</f>
        <v>47.428204406543678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</row>
    <row r="257" spans="1:71" s="2" customFormat="1" outlineLevel="3" x14ac:dyDescent="0.25">
      <c r="A257" s="1" t="s">
        <v>486</v>
      </c>
      <c r="B257" s="1" t="s">
        <v>334</v>
      </c>
      <c r="C257" s="21">
        <v>1280</v>
      </c>
      <c r="D257" s="26" t="s">
        <v>2</v>
      </c>
      <c r="E257" s="3">
        <v>603</v>
      </c>
      <c r="F257" s="5">
        <f>G257*240</f>
        <v>23419.033260814482</v>
      </c>
      <c r="G257" s="33">
        <v>97.57930525339367</v>
      </c>
      <c r="H257" s="33">
        <f>Таблица1[[#This Row],[Цена за мм/ручей]]/1.3</f>
        <v>75.061004041072053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</row>
    <row r="258" spans="1:71" s="2" customFormat="1" outlineLevel="3" x14ac:dyDescent="0.25">
      <c r="A258" s="1" t="s">
        <v>486</v>
      </c>
      <c r="B258" s="1" t="s">
        <v>43</v>
      </c>
      <c r="C258" s="21">
        <v>890</v>
      </c>
      <c r="D258" s="26" t="s">
        <v>2</v>
      </c>
      <c r="E258" s="3">
        <v>503.09999999999997</v>
      </c>
      <c r="F258" s="5">
        <f>G258*280</f>
        <v>23424.088679638011</v>
      </c>
      <c r="G258" s="33">
        <v>83.657459570135757</v>
      </c>
      <c r="H258" s="33">
        <f>Таблица1[[#This Row],[Цена за мм/ручей]]/1.3</f>
        <v>64.351891977027506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</row>
    <row r="259" spans="1:71" s="2" customFormat="1" outlineLevel="3" x14ac:dyDescent="0.25">
      <c r="A259" s="1" t="s">
        <v>486</v>
      </c>
      <c r="B259" s="1" t="s">
        <v>44</v>
      </c>
      <c r="C259" s="21">
        <v>1010</v>
      </c>
      <c r="D259" s="26" t="s">
        <v>2</v>
      </c>
      <c r="E259" s="3">
        <v>917.99999999999989</v>
      </c>
      <c r="F259" s="5">
        <f>G259*280</f>
        <v>22514.502169773761</v>
      </c>
      <c r="G259" s="33">
        <v>80.408936320620569</v>
      </c>
      <c r="H259" s="33">
        <f>Таблица1[[#This Row],[Цена за мм/ручей]]/1.3</f>
        <v>61.853027938938894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</row>
    <row r="260" spans="1:71" s="2" customFormat="1" outlineLevel="3" x14ac:dyDescent="0.25">
      <c r="A260" s="1" t="s">
        <v>486</v>
      </c>
      <c r="B260" s="1" t="s">
        <v>331</v>
      </c>
      <c r="C260" s="21">
        <v>1080</v>
      </c>
      <c r="D260" s="26" t="s">
        <v>2</v>
      </c>
      <c r="E260" s="3">
        <v>1128.5999999999999</v>
      </c>
      <c r="F260" s="5">
        <f>G260*280</f>
        <v>20943.433550769238</v>
      </c>
      <c r="G260" s="33">
        <v>74.797976967032994</v>
      </c>
      <c r="H260" s="33">
        <f>Таблица1[[#This Row],[Цена за мм/ручей]]/1.3</f>
        <v>57.536905359256146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</row>
    <row r="261" spans="1:71" s="9" customFormat="1" outlineLevel="3" x14ac:dyDescent="0.25">
      <c r="A261" s="7" t="s">
        <v>487</v>
      </c>
      <c r="B261" s="7" t="s">
        <v>59</v>
      </c>
      <c r="C261" s="22">
        <v>1900</v>
      </c>
      <c r="D261" s="27" t="s">
        <v>2</v>
      </c>
      <c r="E261" s="8">
        <v>607.5</v>
      </c>
      <c r="F261" s="17">
        <v>31136.151200000004</v>
      </c>
      <c r="G261" s="34">
        <f>F261/100</f>
        <v>311.36151200000006</v>
      </c>
      <c r="H261" s="34">
        <f>Таблица1[[#This Row],[Цена за мм/ручей]]/1.3</f>
        <v>239.50885538461543</v>
      </c>
    </row>
    <row r="262" spans="1:71" s="2" customFormat="1" outlineLevel="3" x14ac:dyDescent="0.25">
      <c r="A262" s="1" t="s">
        <v>488</v>
      </c>
      <c r="B262" s="1" t="s">
        <v>329</v>
      </c>
      <c r="C262" s="21">
        <v>660</v>
      </c>
      <c r="D262" s="26" t="s">
        <v>2</v>
      </c>
      <c r="E262" s="3">
        <v>1051.2</v>
      </c>
      <c r="F262" s="5">
        <f>G262*400</f>
        <v>14218.952000000001</v>
      </c>
      <c r="G262" s="33">
        <v>35.547380000000004</v>
      </c>
      <c r="H262" s="33">
        <f>Таблица1[[#This Row],[Цена за мм/ручей]]/1.3</f>
        <v>27.344138461538464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</row>
    <row r="263" spans="1:71" s="2" customFormat="1" outlineLevel="3" x14ac:dyDescent="0.25">
      <c r="A263" s="1" t="s">
        <v>488</v>
      </c>
      <c r="B263" s="1" t="s">
        <v>328</v>
      </c>
      <c r="C263" s="21">
        <v>545</v>
      </c>
      <c r="D263" s="26" t="s">
        <v>2</v>
      </c>
      <c r="E263" s="3">
        <v>1221.3</v>
      </c>
      <c r="F263" s="5">
        <f>G263*200</f>
        <v>6830.4984493688653</v>
      </c>
      <c r="G263" s="33">
        <v>34.152492246844325</v>
      </c>
      <c r="H263" s="33">
        <f>Таблица1[[#This Row],[Цена за мм/ручей]]/1.3</f>
        <v>26.271147882187943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</row>
    <row r="264" spans="1:71" s="2" customFormat="1" outlineLevel="3" x14ac:dyDescent="0.25">
      <c r="A264" s="1" t="s">
        <v>488</v>
      </c>
      <c r="B264" s="1" t="s">
        <v>41</v>
      </c>
      <c r="C264" s="21">
        <v>1500</v>
      </c>
      <c r="D264" s="26" t="s">
        <v>2</v>
      </c>
      <c r="E264" s="3">
        <v>909</v>
      </c>
      <c r="F264" s="5">
        <f>G264*400</f>
        <v>23726.472000000002</v>
      </c>
      <c r="G264" s="33">
        <v>59.316180000000003</v>
      </c>
      <c r="H264" s="33">
        <f>Таблица1[[#This Row],[Цена за мм/ручей]]/1.3</f>
        <v>45.627830769230769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</row>
    <row r="265" spans="1:71" s="2" customFormat="1" outlineLevel="3" x14ac:dyDescent="0.25">
      <c r="A265" s="1" t="s">
        <v>488</v>
      </c>
      <c r="B265" s="1" t="s">
        <v>42</v>
      </c>
      <c r="C265" s="21">
        <v>1380</v>
      </c>
      <c r="D265" s="26" t="s">
        <v>2</v>
      </c>
      <c r="E265" s="3">
        <v>1134.8999999999999</v>
      </c>
      <c r="F265" s="13">
        <v>16361.2372</v>
      </c>
      <c r="G265" s="34">
        <f>F265/100</f>
        <v>163.61237199999999</v>
      </c>
      <c r="H265" s="33">
        <f>Таблица1[[#This Row],[Цена за мм/ручей]]/1.3</f>
        <v>125.85567076923076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</row>
    <row r="266" spans="1:71" s="2" customFormat="1" outlineLevel="3" x14ac:dyDescent="0.25">
      <c r="A266" s="1" t="s">
        <v>488</v>
      </c>
      <c r="B266" s="1" t="s">
        <v>330</v>
      </c>
      <c r="C266" s="21">
        <v>750</v>
      </c>
      <c r="D266" s="26" t="s">
        <v>2</v>
      </c>
      <c r="E266" s="3">
        <v>1022.4</v>
      </c>
      <c r="F266" s="5">
        <f>G266*400</f>
        <v>15185.983999999999</v>
      </c>
      <c r="G266" s="33">
        <v>37.964959999999998</v>
      </c>
      <c r="H266" s="33">
        <f>Таблица1[[#This Row],[Цена за мм/ручей]]/1.3</f>
        <v>29.203815384615382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</row>
    <row r="267" spans="1:71" s="2" customFormat="1" outlineLevel="3" x14ac:dyDescent="0.25">
      <c r="A267" s="1" t="s">
        <v>488</v>
      </c>
      <c r="B267" s="1" t="s">
        <v>330</v>
      </c>
      <c r="C267" s="21">
        <v>750</v>
      </c>
      <c r="D267" s="26" t="s">
        <v>2</v>
      </c>
      <c r="E267" s="3">
        <v>696.6</v>
      </c>
      <c r="F267" s="5">
        <f>G267*400</f>
        <v>15185.983999999999</v>
      </c>
      <c r="G267" s="33">
        <v>37.964959999999998</v>
      </c>
      <c r="H267" s="33">
        <f>Таблица1[[#This Row],[Цена за мм/ручей]]/1.3</f>
        <v>29.203815384615382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</row>
    <row r="268" spans="1:71" s="2" customFormat="1" outlineLevel="3" x14ac:dyDescent="0.25">
      <c r="A268" s="1" t="s">
        <v>489</v>
      </c>
      <c r="B268" s="1" t="s">
        <v>324</v>
      </c>
      <c r="C268" s="21">
        <v>549</v>
      </c>
      <c r="D268" s="26" t="s">
        <v>2</v>
      </c>
      <c r="E268" s="3">
        <v>1035.9000000000001</v>
      </c>
      <c r="F268" s="5">
        <f>G268*200</f>
        <v>10953.624763005781</v>
      </c>
      <c r="G268" s="33">
        <v>54.7681238150289</v>
      </c>
      <c r="H268" s="33">
        <f>Таблица1[[#This Row],[Цена за мм/ручей]]/1.3</f>
        <v>42.129326011560693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</row>
    <row r="269" spans="1:71" s="2" customFormat="1" outlineLevel="3" x14ac:dyDescent="0.25">
      <c r="A269" s="1" t="s">
        <v>490</v>
      </c>
      <c r="B269" s="1" t="s">
        <v>36</v>
      </c>
      <c r="C269" s="21">
        <v>580</v>
      </c>
      <c r="D269" s="26" t="s">
        <v>2</v>
      </c>
      <c r="E269" s="3">
        <v>540</v>
      </c>
      <c r="F269" s="5">
        <f>G269*200</f>
        <v>8362.440490859728</v>
      </c>
      <c r="G269" s="33">
        <v>41.812202454298642</v>
      </c>
      <c r="H269" s="33">
        <f>Таблица1[[#This Row],[Цена за мм/ручей]]/1.3</f>
        <v>32.163232657152804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</row>
    <row r="270" spans="1:71" s="2" customFormat="1" outlineLevel="3" x14ac:dyDescent="0.25">
      <c r="A270" s="1" t="s">
        <v>490</v>
      </c>
      <c r="B270" s="1" t="s">
        <v>39</v>
      </c>
      <c r="C270" s="21">
        <v>1300</v>
      </c>
      <c r="D270" s="26" t="s">
        <v>2</v>
      </c>
      <c r="E270" s="3">
        <v>720</v>
      </c>
      <c r="F270" s="5">
        <f>G270*400</f>
        <v>29287.72</v>
      </c>
      <c r="G270" s="33">
        <v>73.219300000000004</v>
      </c>
      <c r="H270" s="33">
        <f>Таблица1[[#This Row],[Цена за мм/ручей]]/1.3</f>
        <v>56.322538461538464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</row>
    <row r="271" spans="1:71" s="2" customFormat="1" outlineLevel="3" x14ac:dyDescent="0.25">
      <c r="A271" s="1" t="s">
        <v>490</v>
      </c>
      <c r="B271" s="1" t="s">
        <v>322</v>
      </c>
      <c r="C271" s="21">
        <v>800</v>
      </c>
      <c r="D271" s="26" t="s">
        <v>2</v>
      </c>
      <c r="E271" s="3">
        <v>697.5</v>
      </c>
      <c r="F271" s="5">
        <f>G271*400</f>
        <v>17763.108000000004</v>
      </c>
      <c r="G271" s="33">
        <v>44.407770000000006</v>
      </c>
      <c r="H271" s="33">
        <f>Таблица1[[#This Row],[Цена за мм/ручей]]/1.3</f>
        <v>34.159823076923082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</row>
    <row r="272" spans="1:71" s="2" customFormat="1" outlineLevel="3" x14ac:dyDescent="0.25">
      <c r="A272" s="1" t="s">
        <v>490</v>
      </c>
      <c r="B272" s="1" t="s">
        <v>313</v>
      </c>
      <c r="C272" s="21">
        <v>980</v>
      </c>
      <c r="D272" s="26" t="s">
        <v>2</v>
      </c>
      <c r="E272" s="3">
        <v>540</v>
      </c>
      <c r="F272" s="5">
        <f>G272*300</f>
        <v>15352.641095094976</v>
      </c>
      <c r="G272" s="33">
        <v>51.175470316983251</v>
      </c>
      <c r="H272" s="33">
        <f>Таблица1[[#This Row],[Цена за мм/ручей]]/1.3</f>
        <v>39.365746397679423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</row>
    <row r="273" spans="1:71" s="2" customFormat="1" outlineLevel="3" x14ac:dyDescent="0.25">
      <c r="A273" s="1" t="s">
        <v>491</v>
      </c>
      <c r="B273" s="1" t="s">
        <v>1</v>
      </c>
      <c r="C273" s="21">
        <v>1880</v>
      </c>
      <c r="D273" s="26" t="s">
        <v>2</v>
      </c>
      <c r="E273" s="3">
        <v>720</v>
      </c>
      <c r="F273" s="5">
        <v>23490.79449690949</v>
      </c>
      <c r="G273" s="33">
        <f>F273/400</f>
        <v>58.726986242273725</v>
      </c>
      <c r="H273" s="33">
        <f>Таблица1[[#This Row],[Цена за мм/ручей]]/1.3</f>
        <v>45.17460480174902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</row>
    <row r="274" spans="1:71" s="2" customFormat="1" outlineLevel="3" x14ac:dyDescent="0.25">
      <c r="A274" s="1" t="s">
        <v>441</v>
      </c>
      <c r="B274" s="1" t="s">
        <v>3</v>
      </c>
      <c r="C274" s="21">
        <v>320</v>
      </c>
      <c r="D274" s="26" t="s">
        <v>2</v>
      </c>
      <c r="E274" s="3">
        <v>864.9</v>
      </c>
      <c r="F274" s="5">
        <v>7165.8151612985512</v>
      </c>
      <c r="G274" s="33">
        <f>F274/200</f>
        <v>35.829075806492753</v>
      </c>
      <c r="H274" s="33">
        <f>Таблица1[[#This Row],[Цена за мм/ручей]]/1.3</f>
        <v>27.560827543455964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</row>
    <row r="275" spans="1:71" s="2" customFormat="1" outlineLevel="3" x14ac:dyDescent="0.25">
      <c r="A275" s="1" t="s">
        <v>485</v>
      </c>
      <c r="B275" s="1" t="s">
        <v>5</v>
      </c>
      <c r="C275" s="21">
        <v>640</v>
      </c>
      <c r="D275" s="26" t="s">
        <v>2</v>
      </c>
      <c r="E275" s="3">
        <v>540</v>
      </c>
      <c r="F275" s="5">
        <f>G275*300</f>
        <v>59895.955199999989</v>
      </c>
      <c r="G275" s="33">
        <v>199.65318399999995</v>
      </c>
      <c r="H275" s="33">
        <f>Таблица1[[#This Row],[Цена за мм/ручей]]/1.2</f>
        <v>166.37765333333331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</row>
    <row r="276" spans="1:71" s="2" customFormat="1" outlineLevel="3" x14ac:dyDescent="0.25">
      <c r="A276" s="1" t="s">
        <v>485</v>
      </c>
      <c r="B276" s="1" t="s">
        <v>7</v>
      </c>
      <c r="C276" s="21">
        <v>2200</v>
      </c>
      <c r="D276" s="26" t="s">
        <v>2</v>
      </c>
      <c r="E276" s="3">
        <v>772.2</v>
      </c>
      <c r="F276" s="5">
        <f>G276*450</f>
        <v>179934.37440000003</v>
      </c>
      <c r="G276" s="33">
        <v>399.85416533333341</v>
      </c>
      <c r="H276" s="33">
        <f>Таблица1[[#This Row],[Цена за мм/ручей]]/1.2</f>
        <v>333.21180444444451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</row>
    <row r="277" spans="1:71" s="2" customFormat="1" outlineLevel="3" x14ac:dyDescent="0.25">
      <c r="A277" s="1" t="s">
        <v>458</v>
      </c>
      <c r="B277" s="1" t="s">
        <v>12</v>
      </c>
      <c r="C277" s="21">
        <v>1496</v>
      </c>
      <c r="D277" s="26" t="s">
        <v>2</v>
      </c>
      <c r="E277" s="3">
        <v>666</v>
      </c>
      <c r="F277" s="5">
        <f>G277*380</f>
        <v>5556.6005539253993</v>
      </c>
      <c r="G277" s="33">
        <v>14.622633036645787</v>
      </c>
      <c r="H277" s="33">
        <f>Таблица1[[#This Row],[Цена за мм/ручей]]/1.3</f>
        <v>11.248179258958297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</row>
    <row r="278" spans="1:71" s="2" customFormat="1" outlineLevel="3" x14ac:dyDescent="0.25">
      <c r="A278" s="1" t="s">
        <v>459</v>
      </c>
      <c r="B278" s="1" t="s">
        <v>16</v>
      </c>
      <c r="C278" s="21">
        <v>765</v>
      </c>
      <c r="D278" s="26" t="s">
        <v>2</v>
      </c>
      <c r="E278" s="3">
        <v>1596.96</v>
      </c>
      <c r="F278" s="5">
        <v>7705.5</v>
      </c>
      <c r="G278" s="33">
        <f>F278/250</f>
        <v>30.821999999999999</v>
      </c>
      <c r="H278" s="33">
        <f>Таблица1[[#This Row],[Цена за мм/ручей]]/1.3</f>
        <v>23.709230769230768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</row>
    <row r="279" spans="1:71" s="2" customFormat="1" outlineLevel="3" x14ac:dyDescent="0.25">
      <c r="A279" s="1" t="s">
        <v>482</v>
      </c>
      <c r="B279" s="1" t="s">
        <v>20</v>
      </c>
      <c r="C279" s="21">
        <v>1610</v>
      </c>
      <c r="D279" s="26" t="s">
        <v>2</v>
      </c>
      <c r="E279" s="3">
        <v>904.50000000000011</v>
      </c>
      <c r="F279" s="5">
        <f>G279*430</f>
        <v>359364.33880975604</v>
      </c>
      <c r="G279" s="33">
        <v>835.7310204878047</v>
      </c>
      <c r="H279" s="33">
        <f>Таблица1[[#This Row],[Цена за мм/ручей]]/1.3</f>
        <v>642.87001575984971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</row>
    <row r="280" spans="1:71" s="2" customFormat="1" outlineLevel="3" x14ac:dyDescent="0.25">
      <c r="A280" s="1" t="s">
        <v>492</v>
      </c>
      <c r="B280" s="1" t="s">
        <v>23</v>
      </c>
      <c r="C280" s="21">
        <v>1400</v>
      </c>
      <c r="D280" s="26" t="s">
        <v>2</v>
      </c>
      <c r="E280" s="3">
        <v>722.69999999999993</v>
      </c>
      <c r="F280" s="5">
        <f>G280*430</f>
        <v>133883.28639999998</v>
      </c>
      <c r="G280" s="33">
        <v>311.35647999999998</v>
      </c>
      <c r="H280" s="33">
        <f>Таблица1[[#This Row],[Цена за мм/ручей]]/1.3</f>
        <v>239.50498461538459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</row>
    <row r="281" spans="1:71" s="2" customFormat="1" outlineLevel="3" x14ac:dyDescent="0.25">
      <c r="A281" s="1" t="s">
        <v>493</v>
      </c>
      <c r="B281" s="1" t="s">
        <v>24</v>
      </c>
      <c r="C281" s="21">
        <v>1512</v>
      </c>
      <c r="D281" s="26" t="s">
        <v>2</v>
      </c>
      <c r="E281" s="3">
        <v>544.5</v>
      </c>
      <c r="F281" s="5">
        <v>25779.599999999999</v>
      </c>
      <c r="G281" s="33">
        <f>F281/180</f>
        <v>143.22</v>
      </c>
      <c r="H281" s="33">
        <f>Таблица1[[#This Row],[Цена за мм/ручей]]/1.3</f>
        <v>110.16923076923077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</row>
    <row r="282" spans="1:71" s="2" customFormat="1" outlineLevel="3" x14ac:dyDescent="0.25">
      <c r="A282" s="1" t="s">
        <v>483</v>
      </c>
      <c r="B282" s="1" t="s">
        <v>20</v>
      </c>
      <c r="C282" s="21">
        <v>1610</v>
      </c>
      <c r="D282" s="26" t="s">
        <v>2</v>
      </c>
      <c r="E282" s="3">
        <v>692.1</v>
      </c>
      <c r="F282" s="5">
        <f>G282*430</f>
        <v>256688.12159999998</v>
      </c>
      <c r="G282" s="33">
        <v>596.94911999999999</v>
      </c>
      <c r="H282" s="33">
        <f>Таблица1[[#This Row],[Цена за мм/ручей]]/1.3</f>
        <v>459.19163076923076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</row>
    <row r="283" spans="1:71" s="2" customFormat="1" outlineLevel="3" x14ac:dyDescent="0.25">
      <c r="A283" s="1" t="s">
        <v>483</v>
      </c>
      <c r="B283" s="1" t="s">
        <v>26</v>
      </c>
      <c r="C283" s="21">
        <v>4326</v>
      </c>
      <c r="D283" s="26" t="s">
        <v>2</v>
      </c>
      <c r="E283" s="3">
        <v>552.6</v>
      </c>
      <c r="F283" s="5">
        <v>152064</v>
      </c>
      <c r="G283" s="33">
        <f>F283/180</f>
        <v>844.8</v>
      </c>
      <c r="H283" s="33">
        <f>Таблица1[[#This Row],[Цена за мм/ручей]]/1.3</f>
        <v>649.84615384615381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</row>
    <row r="284" spans="1:71" s="2" customFormat="1" outlineLevel="3" x14ac:dyDescent="0.25">
      <c r="A284" s="1" t="s">
        <v>470</v>
      </c>
      <c r="B284" s="1" t="s">
        <v>28</v>
      </c>
      <c r="C284" s="21">
        <v>966</v>
      </c>
      <c r="D284" s="26" t="s">
        <v>2</v>
      </c>
      <c r="E284" s="3">
        <v>1692</v>
      </c>
      <c r="F284" s="5">
        <f>G284*470</f>
        <v>117538.16640000003</v>
      </c>
      <c r="G284" s="33">
        <v>250.08120510638304</v>
      </c>
      <c r="H284" s="33">
        <f>Таблица1[[#This Row],[Цена за мм/ручей]]/1.3</f>
        <v>192.37015777414078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</row>
    <row r="285" spans="1:71" s="2" customFormat="1" outlineLevel="3" x14ac:dyDescent="0.25">
      <c r="A285" s="1" t="s">
        <v>443</v>
      </c>
      <c r="B285" s="1" t="s">
        <v>31</v>
      </c>
      <c r="C285" s="21">
        <v>1440</v>
      </c>
      <c r="D285" s="26" t="s">
        <v>2</v>
      </c>
      <c r="E285" s="3">
        <v>1224</v>
      </c>
      <c r="F285" s="5">
        <f>G285*480</f>
        <v>63109.094400000016</v>
      </c>
      <c r="G285" s="33">
        <v>131.47728000000004</v>
      </c>
      <c r="H285" s="33">
        <f>Таблица1[[#This Row],[Цена за мм/ручей]]/1.3</f>
        <v>101.13636923076926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</row>
    <row r="286" spans="1:71" s="2" customFormat="1" outlineLevel="3" x14ac:dyDescent="0.25">
      <c r="A286" s="1" t="s">
        <v>443</v>
      </c>
      <c r="B286" s="1" t="s">
        <v>33</v>
      </c>
      <c r="C286" s="21">
        <v>944</v>
      </c>
      <c r="D286" s="26" t="s">
        <v>2</v>
      </c>
      <c r="E286" s="3">
        <v>1080</v>
      </c>
      <c r="F286" s="5">
        <f>G286*480</f>
        <v>45249.638400000003</v>
      </c>
      <c r="G286" s="33">
        <v>94.270080000000007</v>
      </c>
      <c r="H286" s="33">
        <f>Таблица1[[#This Row],[Цена за мм/ручей]]/1.3</f>
        <v>72.515446153846156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</row>
    <row r="287" spans="1:71" s="2" customFormat="1" outlineLevel="3" x14ac:dyDescent="0.25">
      <c r="A287" s="1" t="s">
        <v>443</v>
      </c>
      <c r="B287" s="1" t="s">
        <v>34</v>
      </c>
      <c r="C287" s="21"/>
      <c r="D287" s="26" t="s">
        <v>2</v>
      </c>
      <c r="E287" s="3">
        <v>1936.8</v>
      </c>
      <c r="F287" s="5">
        <f>G287*134</f>
        <v>124839.626</v>
      </c>
      <c r="G287" s="33">
        <v>931.63900000000001</v>
      </c>
      <c r="H287" s="33">
        <f>Таблица1[[#This Row],[Цена за мм/ручей]]/1.3</f>
        <v>716.64538461538461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</row>
    <row r="288" spans="1:71" s="2" customFormat="1" outlineLevel="3" x14ac:dyDescent="0.25">
      <c r="A288" s="1" t="s">
        <v>443</v>
      </c>
      <c r="B288" s="1" t="s">
        <v>34</v>
      </c>
      <c r="C288" s="21"/>
      <c r="D288" s="26" t="s">
        <v>2</v>
      </c>
      <c r="E288" s="3">
        <v>1694.6999999999998</v>
      </c>
      <c r="F288" s="5">
        <f>G288*134</f>
        <v>124839.626</v>
      </c>
      <c r="G288" s="33">
        <v>931.63900000000001</v>
      </c>
      <c r="H288" s="33">
        <f>Таблица1[[#This Row],[Цена за мм/ручей]]/1.3</f>
        <v>716.64538461538461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</row>
    <row r="289" spans="1:71" s="2" customFormat="1" outlineLevel="3" x14ac:dyDescent="0.25">
      <c r="A289" s="1" t="s">
        <v>443</v>
      </c>
      <c r="B289" s="1" t="s">
        <v>34</v>
      </c>
      <c r="C289" s="21"/>
      <c r="D289" s="26" t="s">
        <v>2</v>
      </c>
      <c r="E289" s="3">
        <v>1694.6999999999998</v>
      </c>
      <c r="F289" s="5">
        <f>G289*134</f>
        <v>124839.626</v>
      </c>
      <c r="G289" s="33">
        <v>931.63900000000001</v>
      </c>
      <c r="H289" s="33">
        <f>Таблица1[[#This Row],[Цена за мм/ручей]]/1.3</f>
        <v>716.64538461538461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</row>
    <row r="290" spans="1:71" s="2" customFormat="1" outlineLevel="3" x14ac:dyDescent="0.25">
      <c r="A290" s="1" t="s">
        <v>490</v>
      </c>
      <c r="B290" s="1" t="s">
        <v>37</v>
      </c>
      <c r="C290" s="21">
        <v>660</v>
      </c>
      <c r="D290" s="26" t="s">
        <v>2</v>
      </c>
      <c r="E290" s="3">
        <v>575.1</v>
      </c>
      <c r="F290" s="5">
        <f>G290*200</f>
        <v>9151.0858273303184</v>
      </c>
      <c r="G290" s="33">
        <v>45.755429136651593</v>
      </c>
      <c r="H290" s="33">
        <f>Таблица1[[#This Row],[Цена за мм/ручей]]/1.3</f>
        <v>35.196483951270451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</row>
    <row r="291" spans="1:71" s="2" customFormat="1" outlineLevel="3" x14ac:dyDescent="0.25">
      <c r="A291" s="1" t="s">
        <v>490</v>
      </c>
      <c r="B291" s="1" t="s">
        <v>38</v>
      </c>
      <c r="C291" s="21">
        <v>1280</v>
      </c>
      <c r="D291" s="26" t="s">
        <v>2</v>
      </c>
      <c r="E291" s="3">
        <v>720</v>
      </c>
      <c r="F291" s="5">
        <f>G291*200</f>
        <v>16805.76768289593</v>
      </c>
      <c r="G291" s="33">
        <v>84.028838414479651</v>
      </c>
      <c r="H291" s="33">
        <f>Таблица1[[#This Row],[Цена за мм/ручей]]/1.3</f>
        <v>64.637568011138185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</row>
    <row r="292" spans="1:71" s="2" customFormat="1" outlineLevel="3" x14ac:dyDescent="0.25">
      <c r="A292" s="1" t="s">
        <v>490</v>
      </c>
      <c r="B292" s="1" t="s">
        <v>40</v>
      </c>
      <c r="C292" s="21">
        <v>1480</v>
      </c>
      <c r="D292" s="26" t="s">
        <v>2</v>
      </c>
      <c r="E292" s="3">
        <v>504.90000000000003</v>
      </c>
      <c r="F292" s="5">
        <f>G292*400</f>
        <v>33396.792000000001</v>
      </c>
      <c r="G292" s="33">
        <v>83.491979999999998</v>
      </c>
      <c r="H292" s="33">
        <f>Таблица1[[#This Row],[Цена за мм/ручей]]/1.3</f>
        <v>64.224599999999995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</row>
    <row r="293" spans="1:71" s="2" customFormat="1" outlineLevel="3" x14ac:dyDescent="0.25">
      <c r="A293" s="1" t="s">
        <v>437</v>
      </c>
      <c r="B293" s="1" t="s">
        <v>45</v>
      </c>
      <c r="C293" s="21">
        <v>700</v>
      </c>
      <c r="D293" s="26" t="s">
        <v>2</v>
      </c>
      <c r="E293" s="3">
        <v>1080</v>
      </c>
      <c r="F293" s="5">
        <f>G293*400</f>
        <v>13932.424000000001</v>
      </c>
      <c r="G293" s="33">
        <v>34.831060000000001</v>
      </c>
      <c r="H293" s="33">
        <f>Таблица1[[#This Row],[Цена за мм/ручей]]/1.3</f>
        <v>26.793123076923077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</row>
    <row r="294" spans="1:71" s="2" customFormat="1" outlineLevel="3" x14ac:dyDescent="0.25">
      <c r="A294" s="1" t="s">
        <v>494</v>
      </c>
      <c r="B294" s="1" t="s">
        <v>46</v>
      </c>
      <c r="C294" s="21">
        <v>200</v>
      </c>
      <c r="D294" s="26" t="s">
        <v>2</v>
      </c>
      <c r="E294" s="3">
        <v>1684.8</v>
      </c>
      <c r="F294" s="5">
        <f>G294*100</f>
        <v>2400.9350628054299</v>
      </c>
      <c r="G294" s="33">
        <v>24.0093506280543</v>
      </c>
      <c r="H294" s="33">
        <f>Таблица1[[#This Row],[Цена за мм/ручей]]/1.3</f>
        <v>18.46873125234946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</row>
    <row r="295" spans="1:71" s="9" customFormat="1" outlineLevel="3" x14ac:dyDescent="0.25">
      <c r="A295" s="7" t="s">
        <v>495</v>
      </c>
      <c r="B295" s="7" t="s">
        <v>47</v>
      </c>
      <c r="C295" s="22">
        <v>390</v>
      </c>
      <c r="D295" s="27" t="s">
        <v>2</v>
      </c>
      <c r="E295" s="8">
        <v>460.8</v>
      </c>
      <c r="F295" s="6">
        <f>Таблица1[[#This Row],[Цена за мм/ручей]]*200</f>
        <v>6729.3266355457572</v>
      </c>
      <c r="G295" s="34">
        <v>33.646633177728788</v>
      </c>
      <c r="H295" s="34">
        <f>Таблица1[[#This Row],[Цена за мм/ручей]]/1.3</f>
        <v>25.882025521329837</v>
      </c>
    </row>
    <row r="296" spans="1:71" s="2" customFormat="1" outlineLevel="3" x14ac:dyDescent="0.25">
      <c r="A296" s="1" t="s">
        <v>496</v>
      </c>
      <c r="B296" s="1" t="s">
        <v>48</v>
      </c>
      <c r="C296" s="21">
        <v>460</v>
      </c>
      <c r="D296" s="26" t="s">
        <v>2</v>
      </c>
      <c r="E296" s="3">
        <v>959.4</v>
      </c>
      <c r="F296" s="5">
        <v>13544.307631341906</v>
      </c>
      <c r="G296" s="33">
        <f>F296/450</f>
        <v>30.098461402982014</v>
      </c>
      <c r="H296" s="33">
        <f>Таблица1[[#This Row],[Цена за мм/ручей]]/1.3</f>
        <v>23.152662617678473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</row>
    <row r="297" spans="1:71" s="2" customFormat="1" outlineLevel="3" x14ac:dyDescent="0.25">
      <c r="A297" s="1" t="s">
        <v>438</v>
      </c>
      <c r="B297" s="1" t="s">
        <v>50</v>
      </c>
      <c r="C297" s="21">
        <v>1032</v>
      </c>
      <c r="D297" s="26" t="s">
        <v>2</v>
      </c>
      <c r="E297" s="3">
        <v>468</v>
      </c>
      <c r="F297" s="5">
        <v>14508.076567636395</v>
      </c>
      <c r="G297" s="33">
        <f>F297/400</f>
        <v>36.270191419090992</v>
      </c>
      <c r="H297" s="33">
        <f>Таблица1[[#This Row],[Цена за мм/ручей]]/1.3</f>
        <v>27.900147245454608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</row>
    <row r="298" spans="1:71" s="2" customFormat="1" outlineLevel="3" x14ac:dyDescent="0.25">
      <c r="A298" s="1" t="s">
        <v>438</v>
      </c>
      <c r="B298" s="1" t="s">
        <v>51</v>
      </c>
      <c r="C298" s="21">
        <v>1352</v>
      </c>
      <c r="D298" s="26" t="s">
        <v>2</v>
      </c>
      <c r="E298" s="3">
        <v>576</v>
      </c>
      <c r="F298" s="5">
        <v>18019.727010865961</v>
      </c>
      <c r="G298" s="33">
        <f>F298/400</f>
        <v>45.049317527164902</v>
      </c>
      <c r="H298" s="33">
        <f>Таблица1[[#This Row],[Цена за мм/ручей]]/1.3</f>
        <v>34.653321174742231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</row>
    <row r="299" spans="1:71" s="2" customFormat="1" outlineLevel="3" x14ac:dyDescent="0.25">
      <c r="A299" s="1" t="s">
        <v>438</v>
      </c>
      <c r="B299" s="1" t="s">
        <v>52</v>
      </c>
      <c r="C299" s="21">
        <v>1360</v>
      </c>
      <c r="D299" s="26" t="s">
        <v>2</v>
      </c>
      <c r="E299" s="3">
        <v>566.1</v>
      </c>
      <c r="F299" s="5">
        <v>12711.600000000002</v>
      </c>
      <c r="G299" s="33">
        <f>F299/450</f>
        <v>28.248000000000005</v>
      </c>
      <c r="H299" s="33">
        <f>Таблица1[[#This Row],[Цена за мм/ручей]]/1.3</f>
        <v>21.729230769230771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</row>
    <row r="300" spans="1:71" s="2" customFormat="1" outlineLevel="3" x14ac:dyDescent="0.25">
      <c r="A300" s="1" t="s">
        <v>438</v>
      </c>
      <c r="B300" s="1" t="s">
        <v>55</v>
      </c>
      <c r="C300" s="21">
        <v>200</v>
      </c>
      <c r="D300" s="26" t="s">
        <v>2</v>
      </c>
      <c r="E300" s="3">
        <v>621</v>
      </c>
      <c r="F300" s="5">
        <v>24587.722551734187</v>
      </c>
      <c r="G300" s="33">
        <f>F300/400</f>
        <v>61.469306379335464</v>
      </c>
      <c r="H300" s="33">
        <f>Таблица1[[#This Row],[Цена за мм/ручей]]/1.3</f>
        <v>47.284081830258046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</row>
    <row r="301" spans="1:71" s="2" customFormat="1" outlineLevel="3" x14ac:dyDescent="0.25">
      <c r="A301" s="1" t="s">
        <v>438</v>
      </c>
      <c r="B301" s="1" t="s">
        <v>56</v>
      </c>
      <c r="C301" s="21">
        <v>1728</v>
      </c>
      <c r="D301" s="26" t="s">
        <v>2</v>
      </c>
      <c r="E301" s="3">
        <v>1188</v>
      </c>
      <c r="F301" s="5">
        <v>16008.3</v>
      </c>
      <c r="G301" s="33">
        <f>F301/440</f>
        <v>36.3825</v>
      </c>
      <c r="H301" s="33">
        <f>Таблица1[[#This Row],[Цена за мм/ручей]]/1.3</f>
        <v>27.986538461538462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</row>
    <row r="302" spans="1:71" s="2" customFormat="1" outlineLevel="3" x14ac:dyDescent="0.25">
      <c r="A302" s="1" t="s">
        <v>472</v>
      </c>
      <c r="B302" s="1" t="s">
        <v>60</v>
      </c>
      <c r="C302" s="21">
        <v>848</v>
      </c>
      <c r="D302" s="26" t="s">
        <v>2</v>
      </c>
      <c r="E302" s="3">
        <v>648</v>
      </c>
      <c r="F302" s="5">
        <v>12285.840992001666</v>
      </c>
      <c r="G302" s="33">
        <f t="shared" ref="G302:G303" si="17">F302/400</f>
        <v>30.714602480004164</v>
      </c>
      <c r="H302" s="33">
        <f>Таблица1[[#This Row],[Цена за мм/ручей]]/1.3</f>
        <v>23.626617292310893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</row>
    <row r="303" spans="1:71" s="2" customFormat="1" outlineLevel="3" x14ac:dyDescent="0.25">
      <c r="A303" s="1" t="s">
        <v>474</v>
      </c>
      <c r="B303" s="1" t="s">
        <v>62</v>
      </c>
      <c r="C303" s="21">
        <v>2506</v>
      </c>
      <c r="D303" s="26" t="s">
        <v>2</v>
      </c>
      <c r="E303" s="3">
        <v>720</v>
      </c>
      <c r="F303" s="5">
        <v>80364.786693814269</v>
      </c>
      <c r="G303" s="33">
        <f t="shared" si="17"/>
        <v>200.91196673453567</v>
      </c>
      <c r="H303" s="33">
        <f>Таблица1[[#This Row],[Цена за мм/ручей]]/1.3</f>
        <v>154.54766671887359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</row>
    <row r="304" spans="1:71" s="2" customFormat="1" outlineLevel="3" x14ac:dyDescent="0.25">
      <c r="A304" s="1" t="s">
        <v>497</v>
      </c>
      <c r="B304" s="1" t="s">
        <v>65</v>
      </c>
      <c r="C304" s="21">
        <v>2100</v>
      </c>
      <c r="D304" s="26" t="s">
        <v>2</v>
      </c>
      <c r="E304" s="3">
        <v>505.8</v>
      </c>
      <c r="F304" s="5">
        <f>G304*562</f>
        <v>428690.49520000012</v>
      </c>
      <c r="G304" s="33">
        <v>762.79447544484003</v>
      </c>
      <c r="H304" s="33">
        <f>Таблица1[[#This Row],[Цена за мм/ручей]]/1.3</f>
        <v>586.76498111141541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</row>
    <row r="305" spans="1:71" s="2" customFormat="1" outlineLevel="3" x14ac:dyDescent="0.25">
      <c r="A305" s="1" t="s">
        <v>497</v>
      </c>
      <c r="B305" s="1" t="s">
        <v>66</v>
      </c>
      <c r="C305" s="21">
        <v>1750</v>
      </c>
      <c r="D305" s="26" t="s">
        <v>2</v>
      </c>
      <c r="E305" s="3">
        <v>505.8</v>
      </c>
      <c r="F305" s="5">
        <f>G305*562</f>
        <v>365802.40179999993</v>
      </c>
      <c r="G305" s="33">
        <v>650.89395338078282</v>
      </c>
      <c r="H305" s="33">
        <f>Таблица1[[#This Row],[Цена за мм/ручей]]/1.3</f>
        <v>500.68765644675602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</row>
    <row r="306" spans="1:71" s="12" customFormat="1" ht="15.75" outlineLevel="3" x14ac:dyDescent="0.25">
      <c r="A306" s="10" t="s">
        <v>498</v>
      </c>
      <c r="B306" s="10" t="s">
        <v>67</v>
      </c>
      <c r="C306" s="23">
        <v>340</v>
      </c>
      <c r="D306" s="28" t="s">
        <v>2</v>
      </c>
      <c r="E306" s="11">
        <v>540</v>
      </c>
      <c r="F306" s="14"/>
      <c r="G306" s="30" t="s">
        <v>515</v>
      </c>
      <c r="H306" s="36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</row>
    <row r="307" spans="1:71" s="12" customFormat="1" ht="12" customHeight="1" outlineLevel="3" x14ac:dyDescent="0.25">
      <c r="A307" s="10" t="s">
        <v>456</v>
      </c>
      <c r="B307" s="10" t="s">
        <v>68</v>
      </c>
      <c r="C307" s="23">
        <v>1640</v>
      </c>
      <c r="D307" s="28" t="s">
        <v>2</v>
      </c>
      <c r="E307" s="11">
        <v>756</v>
      </c>
      <c r="F307" s="14"/>
      <c r="G307" s="31"/>
      <c r="H307" s="36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</row>
    <row r="308" spans="1:71" s="12" customFormat="1" ht="18.75" outlineLevel="3" x14ac:dyDescent="0.3">
      <c r="A308" s="10" t="s">
        <v>457</v>
      </c>
      <c r="B308" s="10" t="s">
        <v>71</v>
      </c>
      <c r="C308" s="23">
        <v>2290</v>
      </c>
      <c r="D308" s="28" t="s">
        <v>2</v>
      </c>
      <c r="E308" s="11">
        <v>756</v>
      </c>
      <c r="F308" s="14"/>
      <c r="G308" s="32" t="s">
        <v>516</v>
      </c>
      <c r="H308" s="36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</row>
    <row r="309" spans="1:71" s="12" customFormat="1" outlineLevel="3" x14ac:dyDescent="0.25">
      <c r="A309" s="10" t="s">
        <v>457</v>
      </c>
      <c r="B309" s="10" t="s">
        <v>72</v>
      </c>
      <c r="C309" s="23">
        <v>1190</v>
      </c>
      <c r="D309" s="28" t="s">
        <v>2</v>
      </c>
      <c r="E309" s="11">
        <v>540</v>
      </c>
      <c r="F309" s="14"/>
      <c r="G309" s="36"/>
      <c r="H309" s="36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</row>
    <row r="310" spans="1:71" s="12" customFormat="1" outlineLevel="3" x14ac:dyDescent="0.25">
      <c r="A310" s="10" t="s">
        <v>457</v>
      </c>
      <c r="B310" s="10" t="s">
        <v>73</v>
      </c>
      <c r="C310" s="23">
        <v>840</v>
      </c>
      <c r="D310" s="28" t="s">
        <v>2</v>
      </c>
      <c r="E310" s="11">
        <v>498.6</v>
      </c>
      <c r="F310" s="14"/>
      <c r="G310" s="36"/>
      <c r="H310" s="36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</row>
    <row r="311" spans="1:71" s="12" customFormat="1" outlineLevel="3" x14ac:dyDescent="0.25">
      <c r="A311" s="10" t="s">
        <v>455</v>
      </c>
      <c r="B311" s="10" t="s">
        <v>77</v>
      </c>
      <c r="C311" s="23">
        <v>2340</v>
      </c>
      <c r="D311" s="28" t="s">
        <v>2</v>
      </c>
      <c r="E311" s="11">
        <v>518.4</v>
      </c>
      <c r="F311" s="14"/>
      <c r="G311" s="36"/>
      <c r="H311" s="36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</row>
    <row r="312" spans="1:71" s="12" customFormat="1" outlineLevel="3" x14ac:dyDescent="0.25">
      <c r="A312" s="10" t="s">
        <v>455</v>
      </c>
      <c r="B312" s="10" t="s">
        <v>78</v>
      </c>
      <c r="C312" s="23">
        <v>550</v>
      </c>
      <c r="D312" s="28" t="s">
        <v>2</v>
      </c>
      <c r="E312" s="11">
        <v>606.6</v>
      </c>
      <c r="F312" s="14"/>
      <c r="G312" s="36"/>
      <c r="H312" s="36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</row>
    <row r="313" spans="1:71" s="12" customFormat="1" outlineLevel="3" x14ac:dyDescent="0.25">
      <c r="A313" s="10" t="s">
        <v>455</v>
      </c>
      <c r="B313" s="10" t="s">
        <v>78</v>
      </c>
      <c r="C313" s="23">
        <v>550</v>
      </c>
      <c r="D313" s="28" t="s">
        <v>2</v>
      </c>
      <c r="E313" s="11">
        <v>558</v>
      </c>
      <c r="F313" s="14"/>
      <c r="G313" s="36"/>
      <c r="H313" s="36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</row>
    <row r="314" spans="1:71" s="12" customFormat="1" outlineLevel="3" x14ac:dyDescent="0.25">
      <c r="A314" s="10" t="s">
        <v>454</v>
      </c>
      <c r="B314" s="10" t="s">
        <v>80</v>
      </c>
      <c r="C314" s="23">
        <v>11090</v>
      </c>
      <c r="D314" s="28" t="s">
        <v>2</v>
      </c>
      <c r="E314" s="11">
        <v>468</v>
      </c>
      <c r="F314" s="14"/>
      <c r="G314" s="36"/>
      <c r="H314" s="36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</row>
    <row r="315" spans="1:71" s="12" customFormat="1" outlineLevel="3" x14ac:dyDescent="0.25">
      <c r="A315" s="10" t="s">
        <v>454</v>
      </c>
      <c r="B315" s="10" t="s">
        <v>72</v>
      </c>
      <c r="C315" s="23">
        <v>1190</v>
      </c>
      <c r="D315" s="28" t="s">
        <v>2</v>
      </c>
      <c r="E315" s="11">
        <v>662.4</v>
      </c>
      <c r="F315" s="14"/>
      <c r="G315" s="36"/>
      <c r="H315" s="36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</row>
    <row r="316" spans="1:71" s="12" customFormat="1" outlineLevel="3" x14ac:dyDescent="0.25">
      <c r="A316" s="10" t="s">
        <v>454</v>
      </c>
      <c r="B316" s="10" t="s">
        <v>88</v>
      </c>
      <c r="C316" s="23">
        <v>1410</v>
      </c>
      <c r="D316" s="28" t="s">
        <v>2</v>
      </c>
      <c r="E316" s="11">
        <v>486.00000000000006</v>
      </c>
      <c r="F316" s="14"/>
      <c r="G316" s="36"/>
      <c r="H316" s="36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</row>
    <row r="317" spans="1:71" s="12" customFormat="1" outlineLevel="3" x14ac:dyDescent="0.25">
      <c r="A317" s="10" t="s">
        <v>454</v>
      </c>
      <c r="B317" s="10" t="s">
        <v>89</v>
      </c>
      <c r="C317" s="23">
        <v>1650</v>
      </c>
      <c r="D317" s="28" t="s">
        <v>2</v>
      </c>
      <c r="E317" s="11">
        <v>729</v>
      </c>
      <c r="F317" s="14"/>
      <c r="G317" s="36"/>
      <c r="H317" s="36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</row>
    <row r="318" spans="1:71" s="2" customFormat="1" outlineLevel="3" x14ac:dyDescent="0.25">
      <c r="A318" s="1" t="s">
        <v>499</v>
      </c>
      <c r="B318" s="1" t="s">
        <v>90</v>
      </c>
      <c r="C318" s="21">
        <v>1100</v>
      </c>
      <c r="D318" s="26" t="s">
        <v>2</v>
      </c>
      <c r="E318" s="3">
        <v>810</v>
      </c>
      <c r="F318" s="5">
        <f>G318*300</f>
        <v>16409.956090348831</v>
      </c>
      <c r="G318" s="33">
        <v>54.699853634496108</v>
      </c>
      <c r="H318" s="33">
        <f>Таблица1[[#This Row],[Цена за мм/ручей]]/1.3</f>
        <v>42.076810488073924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</row>
    <row r="319" spans="1:71" s="2" customFormat="1" outlineLevel="3" x14ac:dyDescent="0.25">
      <c r="A319" s="1" t="s">
        <v>491</v>
      </c>
      <c r="B319" s="1" t="s">
        <v>92</v>
      </c>
      <c r="C319" s="21">
        <v>624</v>
      </c>
      <c r="D319" s="26" t="s">
        <v>2</v>
      </c>
      <c r="E319" s="3">
        <v>720</v>
      </c>
      <c r="F319" s="5">
        <v>10899.822833489345</v>
      </c>
      <c r="G319" s="33">
        <f>F319/400</f>
        <v>27.24955708372336</v>
      </c>
      <c r="H319" s="33">
        <f>Таблица1[[#This Row],[Цена за мм/ручей]]/1.3</f>
        <v>20.961197756710277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</row>
    <row r="320" spans="1:71" s="2" customFormat="1" outlineLevel="3" x14ac:dyDescent="0.25">
      <c r="A320" s="1" t="s">
        <v>500</v>
      </c>
      <c r="B320" s="1" t="s">
        <v>95</v>
      </c>
      <c r="C320" s="21">
        <v>1610</v>
      </c>
      <c r="D320" s="26" t="s">
        <v>2</v>
      </c>
      <c r="E320" s="3">
        <v>1161</v>
      </c>
      <c r="F320" s="5">
        <v>34027.620000000003</v>
      </c>
      <c r="G320" s="33">
        <f>F320/430</f>
        <v>79.134</v>
      </c>
      <c r="H320" s="33">
        <f>Таблица1[[#This Row],[Цена за мм/ручей]]/1.3</f>
        <v>60.872307692307693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</row>
    <row r="321" spans="1:71" s="2" customFormat="1" outlineLevel="3" x14ac:dyDescent="0.25">
      <c r="A321" s="1" t="s">
        <v>500</v>
      </c>
      <c r="B321" s="1" t="s">
        <v>96</v>
      </c>
      <c r="C321" s="21">
        <v>3500</v>
      </c>
      <c r="D321" s="26" t="s">
        <v>2</v>
      </c>
      <c r="E321" s="3">
        <v>720</v>
      </c>
      <c r="F321" s="5">
        <v>80071.737860270005</v>
      </c>
      <c r="G321" s="33">
        <f>F321/400</f>
        <v>200.17934465067501</v>
      </c>
      <c r="H321" s="33">
        <f>Таблица1[[#This Row],[Цена за мм/ручей]]/1.3</f>
        <v>153.98411126975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</row>
    <row r="322" spans="1:71" s="2" customFormat="1" outlineLevel="3" x14ac:dyDescent="0.25">
      <c r="A322" s="1" t="s">
        <v>500</v>
      </c>
      <c r="B322" s="1" t="s">
        <v>97</v>
      </c>
      <c r="C322" s="21">
        <v>1190</v>
      </c>
      <c r="D322" s="26" t="s">
        <v>2</v>
      </c>
      <c r="E322" s="3">
        <v>760.49999999999989</v>
      </c>
      <c r="F322" s="5">
        <v>29562.720000000001</v>
      </c>
      <c r="G322" s="33">
        <f>F322/440</f>
        <v>67.188000000000002</v>
      </c>
      <c r="H322" s="33">
        <f>Таблица1[[#This Row],[Цена за мм/ручей]]/1.3</f>
        <v>51.683076923076925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</row>
    <row r="323" spans="1:71" s="2" customFormat="1" outlineLevel="3" x14ac:dyDescent="0.25">
      <c r="A323" s="1" t="s">
        <v>500</v>
      </c>
      <c r="B323" s="1" t="s">
        <v>98</v>
      </c>
      <c r="C323" s="21">
        <v>4410</v>
      </c>
      <c r="D323" s="26" t="s">
        <v>2</v>
      </c>
      <c r="E323" s="3">
        <v>827.99999999999989</v>
      </c>
      <c r="F323" s="5">
        <v>37950</v>
      </c>
      <c r="G323" s="33">
        <f>F323/230</f>
        <v>165</v>
      </c>
      <c r="H323" s="33">
        <f>Таблица1[[#This Row],[Цена за мм/ручей]]/1.3</f>
        <v>126.92307692307692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</row>
    <row r="324" spans="1:71" s="2" customFormat="1" outlineLevel="3" x14ac:dyDescent="0.25">
      <c r="A324" s="1" t="s">
        <v>501</v>
      </c>
      <c r="B324" s="1" t="s">
        <v>99</v>
      </c>
      <c r="C324" s="21">
        <v>840</v>
      </c>
      <c r="D324" s="26" t="s">
        <v>2</v>
      </c>
      <c r="E324" s="3">
        <v>540</v>
      </c>
      <c r="F324" s="5">
        <f>G324*300</f>
        <v>10513.154620510957</v>
      </c>
      <c r="G324" s="33">
        <v>35.043848735036526</v>
      </c>
      <c r="H324" s="33">
        <f>Таблица1[[#This Row],[Цена за мм/ручей]]/1.3</f>
        <v>26.956806719258864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</row>
    <row r="325" spans="1:71" s="2" customFormat="1" outlineLevel="3" x14ac:dyDescent="0.25">
      <c r="A325" s="1" t="s">
        <v>502</v>
      </c>
      <c r="B325" s="1" t="s">
        <v>102</v>
      </c>
      <c r="C325" s="21">
        <v>2520</v>
      </c>
      <c r="D325" s="26" t="s">
        <v>2</v>
      </c>
      <c r="E325" s="3">
        <v>810</v>
      </c>
      <c r="F325" s="5">
        <f>G325*450</f>
        <v>388439.6160000001</v>
      </c>
      <c r="G325" s="33">
        <v>863.19914666666682</v>
      </c>
      <c r="H325" s="33">
        <f>Таблица1[[#This Row],[Цена за мм/ручей]]/1.2</f>
        <v>719.33262222222243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</row>
    <row r="326" spans="1:71" s="2" customFormat="1" outlineLevel="3" x14ac:dyDescent="0.25">
      <c r="A326" s="1" t="s">
        <v>502</v>
      </c>
      <c r="B326" s="1" t="s">
        <v>103</v>
      </c>
      <c r="C326" s="21">
        <v>1260</v>
      </c>
      <c r="D326" s="26" t="s">
        <v>2</v>
      </c>
      <c r="E326" s="3">
        <v>479.7</v>
      </c>
      <c r="F326" s="5">
        <f>G326*450</f>
        <v>219222.69120000006</v>
      </c>
      <c r="G326" s="33">
        <v>487.16153600000013</v>
      </c>
      <c r="H326" s="33">
        <f>Таблица1[[#This Row],[Цена за мм/ручей]]/1.2</f>
        <v>405.96794666666676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</row>
    <row r="327" spans="1:71" s="2" customFormat="1" outlineLevel="3" x14ac:dyDescent="0.25">
      <c r="A327" s="1" t="s">
        <v>485</v>
      </c>
      <c r="B327" s="1" t="s">
        <v>104</v>
      </c>
      <c r="C327" s="21">
        <v>920</v>
      </c>
      <c r="D327" s="26" t="s">
        <v>2</v>
      </c>
      <c r="E327" s="3">
        <v>540</v>
      </c>
      <c r="F327" s="5">
        <f>G327*300</f>
        <v>66303.40800000001</v>
      </c>
      <c r="G327" s="33">
        <v>221.01136000000005</v>
      </c>
      <c r="H327" s="33">
        <f>Таблица1[[#This Row],[Цена за мм/ручей]]/1.2</f>
        <v>184.17613333333338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</row>
    <row r="328" spans="1:71" s="2" customFormat="1" outlineLevel="3" x14ac:dyDescent="0.25">
      <c r="A328" s="1" t="s">
        <v>485</v>
      </c>
      <c r="B328" s="1" t="s">
        <v>105</v>
      </c>
      <c r="C328" s="21">
        <v>1000</v>
      </c>
      <c r="D328" s="26" t="s">
        <v>2</v>
      </c>
      <c r="E328" s="3">
        <v>540</v>
      </c>
      <c r="F328" s="5">
        <f>G328*300</f>
        <v>67417.670400000003</v>
      </c>
      <c r="G328" s="33">
        <v>224.72556800000001</v>
      </c>
      <c r="H328" s="33">
        <f>Таблица1[[#This Row],[Цена за мм/ручей]]/1.2</f>
        <v>187.27130666666667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</row>
    <row r="329" spans="1:71" s="9" customFormat="1" outlineLevel="3" x14ac:dyDescent="0.25">
      <c r="A329" s="7" t="s">
        <v>439</v>
      </c>
      <c r="B329" s="7" t="s">
        <v>106</v>
      </c>
      <c r="C329" s="22">
        <v>252</v>
      </c>
      <c r="D329" s="27" t="s">
        <v>2</v>
      </c>
      <c r="E329" s="8">
        <v>1714.5</v>
      </c>
      <c r="F329" s="6">
        <f>Таблица1[[#This Row],[Цена за мм/ручей]]*200</f>
        <v>3876.4705349541591</v>
      </c>
      <c r="G329" s="34">
        <v>19.382352674770797</v>
      </c>
      <c r="H329" s="34">
        <f>Таблица1[[#This Row],[Цена за мм/ручей]]/1.3</f>
        <v>14.909502057515997</v>
      </c>
    </row>
    <row r="330" spans="1:71" s="2" customFormat="1" outlineLevel="3" x14ac:dyDescent="0.25">
      <c r="A330" s="1" t="s">
        <v>440</v>
      </c>
      <c r="B330" s="1" t="s">
        <v>109</v>
      </c>
      <c r="C330" s="21">
        <v>408</v>
      </c>
      <c r="D330" s="26" t="s">
        <v>2</v>
      </c>
      <c r="E330" s="3">
        <v>540</v>
      </c>
      <c r="F330" s="5">
        <v>8690.6973372500161</v>
      </c>
      <c r="G330" s="33">
        <f>F330/200</f>
        <v>43.453486686250081</v>
      </c>
      <c r="H330" s="33">
        <f>Таблица1[[#This Row],[Цена за мм/ручей]]/1.3</f>
        <v>33.425758989423137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</row>
    <row r="331" spans="1:71" s="9" customFormat="1" outlineLevel="3" x14ac:dyDescent="0.25">
      <c r="A331" s="7" t="s">
        <v>440</v>
      </c>
      <c r="B331" s="7" t="s">
        <v>110</v>
      </c>
      <c r="C331" s="22">
        <v>621</v>
      </c>
      <c r="D331" s="27" t="s">
        <v>2</v>
      </c>
      <c r="E331" s="8">
        <v>2430</v>
      </c>
      <c r="F331" s="6">
        <f>G331*450</f>
        <v>18553.814999999999</v>
      </c>
      <c r="G331" s="34">
        <v>41.230699999999999</v>
      </c>
      <c r="H331" s="34">
        <f>Таблица1[[#This Row],[Цена за мм/ручей]]/1.3</f>
        <v>31.715923076923076</v>
      </c>
    </row>
    <row r="332" spans="1:71" s="9" customFormat="1" outlineLevel="3" x14ac:dyDescent="0.25">
      <c r="A332" s="7" t="s">
        <v>440</v>
      </c>
      <c r="B332" s="7" t="s">
        <v>111</v>
      </c>
      <c r="C332" s="22">
        <v>144</v>
      </c>
      <c r="D332" s="27" t="s">
        <v>2</v>
      </c>
      <c r="E332" s="8">
        <v>630</v>
      </c>
      <c r="F332" s="6">
        <f>G332*140</f>
        <v>3628.1419999999998</v>
      </c>
      <c r="G332" s="34">
        <v>25.915299999999998</v>
      </c>
      <c r="H332" s="34">
        <f>Таблица1[[#This Row],[Цена за мм/ручей]]/1.3</f>
        <v>19.934846153846152</v>
      </c>
    </row>
    <row r="333" spans="1:71" s="9" customFormat="1" outlineLevel="3" x14ac:dyDescent="0.25">
      <c r="A333" s="7" t="s">
        <v>440</v>
      </c>
      <c r="B333" s="7" t="s">
        <v>112</v>
      </c>
      <c r="C333" s="22">
        <v>150</v>
      </c>
      <c r="D333" s="27" t="s">
        <v>2</v>
      </c>
      <c r="E333" s="8">
        <v>720</v>
      </c>
      <c r="F333" s="6">
        <f>G333*160</f>
        <v>4146.4479999999994</v>
      </c>
      <c r="G333" s="34">
        <v>25.915299999999998</v>
      </c>
      <c r="H333" s="34">
        <f>Таблица1[[#This Row],[Цена за мм/ручей]]/1.3</f>
        <v>19.934846153846152</v>
      </c>
    </row>
    <row r="334" spans="1:71" s="9" customFormat="1" outlineLevel="3" x14ac:dyDescent="0.25">
      <c r="A334" s="7" t="s">
        <v>440</v>
      </c>
      <c r="B334" s="7" t="s">
        <v>113</v>
      </c>
      <c r="C334" s="22">
        <v>171</v>
      </c>
      <c r="D334" s="27" t="s">
        <v>2</v>
      </c>
      <c r="E334" s="8">
        <v>900</v>
      </c>
      <c r="F334" s="6">
        <f>G334*200</f>
        <v>5444.5999999999995</v>
      </c>
      <c r="G334" s="34">
        <v>27.222999999999999</v>
      </c>
      <c r="H334" s="34">
        <f>Таблица1[[#This Row],[Цена за мм/ручей]]/1.3</f>
        <v>20.940769230769231</v>
      </c>
    </row>
    <row r="335" spans="1:71" s="9" customFormat="1" outlineLevel="3" x14ac:dyDescent="0.25">
      <c r="A335" s="7" t="s">
        <v>440</v>
      </c>
      <c r="B335" s="7" t="s">
        <v>115</v>
      </c>
      <c r="C335" s="22">
        <v>237</v>
      </c>
      <c r="D335" s="27" t="s">
        <v>2</v>
      </c>
      <c r="E335" s="8">
        <v>900</v>
      </c>
      <c r="F335" s="6">
        <f>G335*200</f>
        <v>5764.6</v>
      </c>
      <c r="G335" s="34">
        <v>28.823</v>
      </c>
      <c r="H335" s="34">
        <f>Таблица1[[#This Row],[Цена за мм/ручей]]/1.3</f>
        <v>22.171538461538461</v>
      </c>
    </row>
    <row r="336" spans="1:71" s="9" customFormat="1" outlineLevel="3" x14ac:dyDescent="0.25">
      <c r="A336" s="7" t="s">
        <v>440</v>
      </c>
      <c r="B336" s="7" t="s">
        <v>116</v>
      </c>
      <c r="C336" s="22">
        <v>279</v>
      </c>
      <c r="D336" s="27" t="s">
        <v>2</v>
      </c>
      <c r="E336" s="8">
        <v>1183.5</v>
      </c>
      <c r="F336" s="6">
        <f>G336*450</f>
        <v>13725</v>
      </c>
      <c r="G336" s="34">
        <v>30.5</v>
      </c>
      <c r="H336" s="34">
        <f>Таблица1[[#This Row],[Цена за мм/ручей]]/1.3</f>
        <v>23.46153846153846</v>
      </c>
    </row>
    <row r="337" spans="1:71" s="9" customFormat="1" outlineLevel="3" x14ac:dyDescent="0.25">
      <c r="A337" s="7" t="s">
        <v>440</v>
      </c>
      <c r="B337" s="7" t="s">
        <v>117</v>
      </c>
      <c r="C337" s="22">
        <v>444</v>
      </c>
      <c r="D337" s="27" t="s">
        <v>2</v>
      </c>
      <c r="E337" s="8">
        <v>1215</v>
      </c>
      <c r="F337" s="6">
        <f>G337*450</f>
        <v>15878.07</v>
      </c>
      <c r="G337" s="34">
        <v>35.284599999999998</v>
      </c>
      <c r="H337" s="34">
        <f>Таблица1[[#This Row],[Цена за мм/ручей]]/1.3</f>
        <v>27.141999999999996</v>
      </c>
    </row>
    <row r="338" spans="1:71" s="9" customFormat="1" outlineLevel="3" x14ac:dyDescent="0.25">
      <c r="A338" s="7" t="s">
        <v>440</v>
      </c>
      <c r="B338" s="7" t="s">
        <v>118</v>
      </c>
      <c r="C338" s="22">
        <v>453</v>
      </c>
      <c r="D338" s="27" t="s">
        <v>2</v>
      </c>
      <c r="E338" s="8">
        <v>1215</v>
      </c>
      <c r="F338" s="6">
        <f>G338*450</f>
        <v>15878.07</v>
      </c>
      <c r="G338" s="34">
        <v>35.284599999999998</v>
      </c>
      <c r="H338" s="34">
        <f>Таблица1[[#This Row],[Цена за мм/ручей]]/1.3</f>
        <v>27.141999999999996</v>
      </c>
    </row>
    <row r="339" spans="1:71" s="2" customFormat="1" outlineLevel="3" x14ac:dyDescent="0.25">
      <c r="A339" s="1" t="s">
        <v>440</v>
      </c>
      <c r="B339" s="1" t="s">
        <v>122</v>
      </c>
      <c r="C339" s="21">
        <v>276</v>
      </c>
      <c r="D339" s="26" t="s">
        <v>2</v>
      </c>
      <c r="E339" s="3">
        <v>2664</v>
      </c>
      <c r="F339" s="5">
        <v>6220.8612033083991</v>
      </c>
      <c r="G339" s="33">
        <f>F339/185</f>
        <v>33.626276774639997</v>
      </c>
      <c r="H339" s="33">
        <f>Таблица1[[#This Row],[Цена за мм/ручей]]/1.3</f>
        <v>25.866366749723074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</row>
    <row r="340" spans="1:71" s="2" customFormat="1" outlineLevel="3" x14ac:dyDescent="0.25">
      <c r="A340" s="1" t="s">
        <v>440</v>
      </c>
      <c r="B340" s="1" t="s">
        <v>122</v>
      </c>
      <c r="C340" s="21">
        <v>276</v>
      </c>
      <c r="D340" s="26" t="s">
        <v>2</v>
      </c>
      <c r="E340" s="3">
        <v>3063.6</v>
      </c>
      <c r="F340" s="5">
        <v>6220.8612033083991</v>
      </c>
      <c r="G340" s="33">
        <f>F340/185</f>
        <v>33.626276774639997</v>
      </c>
      <c r="H340" s="33">
        <f>Таблица1[[#This Row],[Цена за мм/ручей]]/1.3</f>
        <v>25.866366749723074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</row>
    <row r="341" spans="1:71" s="2" customFormat="1" outlineLevel="3" x14ac:dyDescent="0.25">
      <c r="A341" s="1" t="s">
        <v>440</v>
      </c>
      <c r="B341" s="1" t="s">
        <v>122</v>
      </c>
      <c r="C341" s="21">
        <v>276</v>
      </c>
      <c r="D341" s="26" t="s">
        <v>2</v>
      </c>
      <c r="E341" s="3">
        <v>459.90000000000003</v>
      </c>
      <c r="F341" s="5">
        <v>6220.8612033083991</v>
      </c>
      <c r="G341" s="33">
        <f>F341/185</f>
        <v>33.626276774639997</v>
      </c>
      <c r="H341" s="33">
        <f>Таблица1[[#This Row],[Цена за мм/ручей]]/1.3</f>
        <v>25.866366749723074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</row>
    <row r="342" spans="1:71" s="2" customFormat="1" outlineLevel="3" x14ac:dyDescent="0.25">
      <c r="A342" s="1" t="s">
        <v>435</v>
      </c>
      <c r="B342" s="1" t="s">
        <v>127</v>
      </c>
      <c r="C342" s="21">
        <v>355</v>
      </c>
      <c r="D342" s="26" t="s">
        <v>2</v>
      </c>
      <c r="E342" s="3">
        <v>540</v>
      </c>
      <c r="F342" s="5">
        <f>G342*300</f>
        <v>5524.5016697212805</v>
      </c>
      <c r="G342" s="33">
        <v>18.415005565737602</v>
      </c>
      <c r="H342" s="33">
        <f>Таблица1[[#This Row],[Цена за мм/ручей]]/1.3</f>
        <v>14.165388896721231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</row>
    <row r="343" spans="1:71" s="2" customFormat="1" outlineLevel="3" x14ac:dyDescent="0.25">
      <c r="A343" s="1" t="s">
        <v>435</v>
      </c>
      <c r="B343" s="1" t="s">
        <v>130</v>
      </c>
      <c r="C343" s="21">
        <v>165</v>
      </c>
      <c r="D343" s="26" t="s">
        <v>2</v>
      </c>
      <c r="E343" s="3">
        <v>540</v>
      </c>
      <c r="F343" s="5">
        <f>G343*300</f>
        <v>4755.3879999999999</v>
      </c>
      <c r="G343" s="33">
        <v>15.851293333333333</v>
      </c>
      <c r="H343" s="33">
        <f>Таблица1[[#This Row],[Цена за мм/ручей]]/1.3</f>
        <v>12.193302564102563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</row>
    <row r="344" spans="1:71" s="2" customFormat="1" outlineLevel="3" x14ac:dyDescent="0.25">
      <c r="A344" s="1" t="s">
        <v>435</v>
      </c>
      <c r="B344" s="1" t="s">
        <v>131</v>
      </c>
      <c r="C344" s="21">
        <v>210</v>
      </c>
      <c r="D344" s="26" t="s">
        <v>2</v>
      </c>
      <c r="E344" s="3">
        <v>720</v>
      </c>
      <c r="F344" s="5">
        <f>G344*400</f>
        <v>7360.1879999999992</v>
      </c>
      <c r="G344" s="33">
        <v>18.400469999999999</v>
      </c>
      <c r="H344" s="33">
        <f>Таблица1[[#This Row],[Цена за мм/ручей]]/1.3</f>
        <v>14.15420769230769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</row>
    <row r="345" spans="1:71" s="2" customFormat="1" outlineLevel="3" x14ac:dyDescent="0.25">
      <c r="A345" s="1" t="s">
        <v>435</v>
      </c>
      <c r="B345" s="1" t="s">
        <v>132</v>
      </c>
      <c r="C345" s="21">
        <v>860</v>
      </c>
      <c r="D345" s="26" t="s">
        <v>2</v>
      </c>
      <c r="E345" s="3">
        <v>540</v>
      </c>
      <c r="F345" s="5">
        <f>G345*300</f>
        <v>8517.6934401950857</v>
      </c>
      <c r="G345" s="33">
        <v>28.392311467316954</v>
      </c>
      <c r="H345" s="33">
        <f>Таблица1[[#This Row],[Цена за мм/ручей]]/1.3</f>
        <v>21.840239590243812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</row>
    <row r="346" spans="1:71" s="2" customFormat="1" outlineLevel="3" x14ac:dyDescent="0.25">
      <c r="A346" s="1" t="s">
        <v>435</v>
      </c>
      <c r="B346" s="1" t="s">
        <v>133</v>
      </c>
      <c r="C346" s="21">
        <v>220</v>
      </c>
      <c r="D346" s="26" t="s">
        <v>2</v>
      </c>
      <c r="E346" s="3">
        <v>810</v>
      </c>
      <c r="F346" s="5">
        <f>G346*300</f>
        <v>5574.2720000000008</v>
      </c>
      <c r="G346" s="33">
        <v>18.580906666666671</v>
      </c>
      <c r="H346" s="33">
        <f>Таблица1[[#This Row],[Цена за мм/ручей]]/1.3</f>
        <v>14.293005128205131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</row>
    <row r="347" spans="1:71" s="2" customFormat="1" outlineLevel="3" x14ac:dyDescent="0.25">
      <c r="A347" s="1" t="s">
        <v>435</v>
      </c>
      <c r="B347" s="1" t="s">
        <v>134</v>
      </c>
      <c r="C347" s="21">
        <v>245</v>
      </c>
      <c r="D347" s="26" t="s">
        <v>2</v>
      </c>
      <c r="E347" s="3">
        <v>450</v>
      </c>
      <c r="F347" s="5">
        <f>G347*250</f>
        <v>4913.8466666666664</v>
      </c>
      <c r="G347" s="33">
        <v>19.655386666666665</v>
      </c>
      <c r="H347" s="33">
        <f>Таблица1[[#This Row],[Цена за мм/ручей]]/1.3</f>
        <v>15.119528205128203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</row>
    <row r="348" spans="1:71" s="2" customFormat="1" outlineLevel="3" x14ac:dyDescent="0.25">
      <c r="A348" s="1" t="s">
        <v>435</v>
      </c>
      <c r="B348" s="1" t="s">
        <v>135</v>
      </c>
      <c r="C348" s="21">
        <v>300</v>
      </c>
      <c r="D348" s="26" t="s">
        <v>2</v>
      </c>
      <c r="E348" s="3">
        <v>503.99999999999994</v>
      </c>
      <c r="F348" s="5">
        <f>G348*250</f>
        <v>5103.7800000000007</v>
      </c>
      <c r="G348" s="33">
        <v>20.415120000000002</v>
      </c>
      <c r="H348" s="33">
        <f>Таблица1[[#This Row],[Цена за мм/ручей]]/1.3</f>
        <v>15.703938461538462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</row>
    <row r="349" spans="1:71" s="2" customFormat="1" outlineLevel="3" x14ac:dyDescent="0.25">
      <c r="A349" s="1" t="s">
        <v>435</v>
      </c>
      <c r="B349" s="1" t="s">
        <v>136</v>
      </c>
      <c r="C349" s="21">
        <v>445</v>
      </c>
      <c r="D349" s="26" t="s">
        <v>2</v>
      </c>
      <c r="E349" s="3">
        <v>720</v>
      </c>
      <c r="F349" s="5">
        <f>G349*400</f>
        <v>9133.0800000000017</v>
      </c>
      <c r="G349" s="33">
        <v>22.832700000000003</v>
      </c>
      <c r="H349" s="33">
        <f>Таблица1[[#This Row],[Цена за мм/ручей]]/1.3</f>
        <v>17.563615384615385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</row>
    <row r="350" spans="1:71" s="2" customFormat="1" outlineLevel="3" x14ac:dyDescent="0.25">
      <c r="A350" s="1" t="s">
        <v>435</v>
      </c>
      <c r="B350" s="1" t="s">
        <v>137</v>
      </c>
      <c r="C350" s="21">
        <v>1580</v>
      </c>
      <c r="D350" s="26" t="s">
        <v>2</v>
      </c>
      <c r="E350" s="3">
        <v>464.40000000000003</v>
      </c>
      <c r="F350" s="5">
        <f>G350*300</f>
        <v>18271.044164000101</v>
      </c>
      <c r="G350" s="33">
        <v>60.903480546666998</v>
      </c>
      <c r="H350" s="33">
        <f>Таблица1[[#This Row],[Цена за мм/ручей]]/1.3</f>
        <v>46.848831189743841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</row>
    <row r="351" spans="1:71" s="2" customFormat="1" outlineLevel="3" x14ac:dyDescent="0.25">
      <c r="A351" s="1" t="s">
        <v>435</v>
      </c>
      <c r="B351" s="1" t="s">
        <v>137</v>
      </c>
      <c r="C351" s="21">
        <v>1580</v>
      </c>
      <c r="D351" s="26" t="s">
        <v>2</v>
      </c>
      <c r="E351" s="3">
        <v>810</v>
      </c>
      <c r="F351" s="5">
        <f>G351*300</f>
        <v>18271.044164000101</v>
      </c>
      <c r="G351" s="33">
        <v>60.903480546666998</v>
      </c>
      <c r="H351" s="33">
        <f>Таблица1[[#This Row],[Цена за мм/ручей]]/1.3</f>
        <v>46.848831189743841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</row>
    <row r="352" spans="1:71" s="2" customFormat="1" outlineLevel="3" x14ac:dyDescent="0.25">
      <c r="A352" s="1" t="s">
        <v>435</v>
      </c>
      <c r="B352" s="1" t="s">
        <v>141</v>
      </c>
      <c r="C352" s="21">
        <v>1440</v>
      </c>
      <c r="D352" s="26" t="s">
        <v>2</v>
      </c>
      <c r="E352" s="3">
        <v>720</v>
      </c>
      <c r="F352" s="5">
        <f>G352*400</f>
        <v>21416.34</v>
      </c>
      <c r="G352" s="33">
        <v>53.540849999999999</v>
      </c>
      <c r="H352" s="33">
        <f>Таблица1[[#This Row],[Цена за мм/ручей]]/1.3</f>
        <v>41.185269230769229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</row>
    <row r="353" spans="1:71" s="2" customFormat="1" outlineLevel="3" x14ac:dyDescent="0.25">
      <c r="A353" s="1" t="s">
        <v>435</v>
      </c>
      <c r="B353" s="1" t="s">
        <v>148</v>
      </c>
      <c r="C353" s="21">
        <v>1380</v>
      </c>
      <c r="D353" s="26" t="s">
        <v>2</v>
      </c>
      <c r="E353" s="3">
        <v>1764.0000000000002</v>
      </c>
      <c r="F353" s="5">
        <f>G353*400</f>
        <v>20450.936000000002</v>
      </c>
      <c r="G353" s="33">
        <v>51.127340000000004</v>
      </c>
      <c r="H353" s="33">
        <f>Таблица1[[#This Row],[Цена за мм/ручей]]/1.3</f>
        <v>39.328723076923076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</row>
    <row r="354" spans="1:71" s="2" customFormat="1" outlineLevel="3" x14ac:dyDescent="0.25">
      <c r="A354" s="1" t="s">
        <v>432</v>
      </c>
      <c r="B354" s="1" t="s">
        <v>149</v>
      </c>
      <c r="C354" s="21">
        <v>138</v>
      </c>
      <c r="D354" s="26" t="s">
        <v>2</v>
      </c>
      <c r="E354" s="3">
        <v>720</v>
      </c>
      <c r="F354" s="5">
        <f>G354*400</f>
        <v>4381.0294000000004</v>
      </c>
      <c r="G354" s="33">
        <v>10.952573500000002</v>
      </c>
      <c r="H354" s="33">
        <f>Таблица1[[#This Row],[Цена за мм/ручей]]/1.3</f>
        <v>8.4250565384615399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</row>
    <row r="355" spans="1:71" s="2" customFormat="1" outlineLevel="3" x14ac:dyDescent="0.25">
      <c r="A355" s="1" t="s">
        <v>432</v>
      </c>
      <c r="B355" s="1" t="s">
        <v>152</v>
      </c>
      <c r="C355" s="21">
        <v>80</v>
      </c>
      <c r="D355" s="26" t="s">
        <v>2</v>
      </c>
      <c r="E355" s="3">
        <v>548.64</v>
      </c>
      <c r="F355" s="5">
        <f>G355*304.8</f>
        <v>5499.3840000000009</v>
      </c>
      <c r="G355" s="33">
        <v>18.042598425196854</v>
      </c>
      <c r="H355" s="33">
        <f>Таблица1[[#This Row],[Цена за мм/ручей]]/1.3</f>
        <v>13.878921865536041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</row>
    <row r="356" spans="1:71" s="2" customFormat="1" outlineLevel="3" x14ac:dyDescent="0.25">
      <c r="A356" s="1" t="s">
        <v>432</v>
      </c>
      <c r="B356" s="1" t="s">
        <v>153</v>
      </c>
      <c r="C356" s="21">
        <v>200</v>
      </c>
      <c r="D356" s="26" t="s">
        <v>2</v>
      </c>
      <c r="E356" s="3">
        <v>731.52</v>
      </c>
      <c r="F356" s="5">
        <f>G356*406.4</f>
        <v>10043.132000000001</v>
      </c>
      <c r="G356" s="33">
        <v>24.71243110236221</v>
      </c>
      <c r="H356" s="33">
        <f>Таблица1[[#This Row],[Цена за мм/ручей]]/1.3</f>
        <v>19.009562386432467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</row>
    <row r="357" spans="1:71" s="2" customFormat="1" outlineLevel="3" x14ac:dyDescent="0.25">
      <c r="A357" s="1" t="s">
        <v>432</v>
      </c>
      <c r="B357" s="1" t="s">
        <v>154</v>
      </c>
      <c r="C357" s="21">
        <v>210</v>
      </c>
      <c r="D357" s="26" t="s">
        <v>2</v>
      </c>
      <c r="E357" s="3">
        <v>731.52</v>
      </c>
      <c r="F357" s="5">
        <f>G357*406.4</f>
        <v>10570.604000000003</v>
      </c>
      <c r="G357" s="33">
        <v>26.010344488188984</v>
      </c>
      <c r="H357" s="33">
        <f>Таблица1[[#This Row],[Цена за мм/ручей]]/1.3</f>
        <v>20.007957298606911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</row>
    <row r="358" spans="1:71" s="9" customFormat="1" outlineLevel="3" x14ac:dyDescent="0.25">
      <c r="A358" s="7" t="s">
        <v>432</v>
      </c>
      <c r="B358" s="7" t="s">
        <v>158</v>
      </c>
      <c r="C358" s="22">
        <v>92</v>
      </c>
      <c r="D358" s="27" t="s">
        <v>2</v>
      </c>
      <c r="E358" s="8">
        <v>626.58000000000004</v>
      </c>
      <c r="F358" s="6">
        <f>G358*405</f>
        <v>4287.5242517394363</v>
      </c>
      <c r="G358" s="34">
        <v>10.586479633924535</v>
      </c>
      <c r="H358" s="34">
        <f>Таблица1[[#This Row],[Цена за мм/ручей]]/1.3</f>
        <v>8.1434458722496412</v>
      </c>
    </row>
    <row r="359" spans="1:71" s="2" customFormat="1" outlineLevel="3" x14ac:dyDescent="0.25">
      <c r="A359" s="1" t="s">
        <v>432</v>
      </c>
      <c r="B359" s="1" t="s">
        <v>161</v>
      </c>
      <c r="C359" s="21">
        <v>134</v>
      </c>
      <c r="D359" s="26" t="s">
        <v>2</v>
      </c>
      <c r="E359" s="3">
        <v>720</v>
      </c>
      <c r="F359" s="5">
        <v>4603.7800376219511</v>
      </c>
      <c r="G359" s="33">
        <f>F359/381</f>
        <v>12.083412172236093</v>
      </c>
      <c r="H359" s="33">
        <f>Таблица1[[#This Row],[Цена за мм/ручей]]/1.3</f>
        <v>9.2949324401816096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</row>
    <row r="360" spans="1:71" s="2" customFormat="1" outlineLevel="3" x14ac:dyDescent="0.25">
      <c r="A360" s="1" t="s">
        <v>432</v>
      </c>
      <c r="B360" s="1" t="s">
        <v>166</v>
      </c>
      <c r="C360" s="21">
        <v>166</v>
      </c>
      <c r="D360" s="26" t="s">
        <v>2</v>
      </c>
      <c r="E360" s="3">
        <v>855</v>
      </c>
      <c r="F360" s="5">
        <f>G360*480</f>
        <v>5869.7717600000033</v>
      </c>
      <c r="G360" s="33">
        <v>12.228691166666673</v>
      </c>
      <c r="H360" s="33">
        <f>Таблица1[[#This Row],[Цена за мм/ручей]]/1.3</f>
        <v>9.406685512820518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</row>
    <row r="361" spans="1:71" s="2" customFormat="1" outlineLevel="3" x14ac:dyDescent="0.25">
      <c r="A361" s="1" t="s">
        <v>432</v>
      </c>
      <c r="B361" s="1" t="s">
        <v>177</v>
      </c>
      <c r="C361" s="21">
        <v>84</v>
      </c>
      <c r="D361" s="26" t="s">
        <v>2</v>
      </c>
      <c r="E361" s="3">
        <v>1303.2</v>
      </c>
      <c r="F361" s="5">
        <v>1267.2</v>
      </c>
      <c r="G361" s="33">
        <f>F361/200</f>
        <v>6.3360000000000003</v>
      </c>
      <c r="H361" s="33">
        <f>Таблица1[[#This Row],[Цена за мм/ручей]]/1.3</f>
        <v>4.8738461538461539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</row>
    <row r="362" spans="1:71" s="2" customFormat="1" outlineLevel="3" x14ac:dyDescent="0.25">
      <c r="A362" s="1" t="s">
        <v>432</v>
      </c>
      <c r="B362" s="1" t="s">
        <v>186</v>
      </c>
      <c r="C362" s="21">
        <v>236</v>
      </c>
      <c r="D362" s="26" t="s">
        <v>2</v>
      </c>
      <c r="E362" s="3">
        <v>1872</v>
      </c>
      <c r="F362" s="5">
        <v>4336.2</v>
      </c>
      <c r="G362" s="33">
        <f>F362/450</f>
        <v>9.6359999999999992</v>
      </c>
      <c r="H362" s="33">
        <f>Таблица1[[#This Row],[Цена за мм/ручей]]/1.3</f>
        <v>7.4123076923076914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</row>
    <row r="363" spans="1:71" s="2" customFormat="1" outlineLevel="3" x14ac:dyDescent="0.25">
      <c r="A363" s="1" t="s">
        <v>432</v>
      </c>
      <c r="B363" s="1" t="s">
        <v>188</v>
      </c>
      <c r="C363" s="21">
        <v>282</v>
      </c>
      <c r="D363" s="26" t="s">
        <v>2</v>
      </c>
      <c r="E363" s="3">
        <v>793.80000000000007</v>
      </c>
      <c r="F363" s="5">
        <v>2178</v>
      </c>
      <c r="G363" s="33">
        <f>F363/200</f>
        <v>10.89</v>
      </c>
      <c r="H363" s="33">
        <f>Таблица1[[#This Row],[Цена за мм/ручей]]/1.3</f>
        <v>8.3769230769230774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</row>
    <row r="364" spans="1:71" s="9" customFormat="1" outlineLevel="3" x14ac:dyDescent="0.25">
      <c r="A364" s="7" t="s">
        <v>432</v>
      </c>
      <c r="B364" s="7" t="s">
        <v>191</v>
      </c>
      <c r="C364" s="22">
        <v>574</v>
      </c>
      <c r="D364" s="27" t="s">
        <v>2</v>
      </c>
      <c r="E364" s="8">
        <v>794.45700000000011</v>
      </c>
      <c r="F364" s="6">
        <f>G364*450</f>
        <v>9088.2000000000007</v>
      </c>
      <c r="G364" s="34">
        <v>20.196000000000002</v>
      </c>
      <c r="H364" s="34">
        <f>Таблица1[[#This Row],[Цена за мм/ручей]]/1.3</f>
        <v>15.535384615384617</v>
      </c>
    </row>
    <row r="365" spans="1:71" s="2" customFormat="1" outlineLevel="3" x14ac:dyDescent="0.25">
      <c r="A365" s="1" t="s">
        <v>432</v>
      </c>
      <c r="B365" s="1" t="s">
        <v>196</v>
      </c>
      <c r="C365" s="21">
        <v>70</v>
      </c>
      <c r="D365" s="26" t="s">
        <v>2</v>
      </c>
      <c r="E365" s="3">
        <v>622.548</v>
      </c>
      <c r="F365" s="5">
        <v>3502.8761155819202</v>
      </c>
      <c r="G365" s="33">
        <f>F365/381</f>
        <v>9.1939005658318109</v>
      </c>
      <c r="H365" s="33">
        <f>Таблица1[[#This Row],[Цена за мм/ручей]]/1.3</f>
        <v>7.0722312044860081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</row>
    <row r="366" spans="1:71" s="9" customFormat="1" outlineLevel="3" x14ac:dyDescent="0.25">
      <c r="A366" s="7" t="s">
        <v>432</v>
      </c>
      <c r="B366" s="7" t="s">
        <v>198</v>
      </c>
      <c r="C366" s="22">
        <v>711.2</v>
      </c>
      <c r="D366" s="27" t="s">
        <v>2</v>
      </c>
      <c r="E366" s="8">
        <v>639</v>
      </c>
      <c r="F366" s="6">
        <f>Таблица1[[#This Row],[Цена за мм/ручей]]*380</f>
        <v>14330.112002800008</v>
      </c>
      <c r="G366" s="34">
        <v>37.710821060000022</v>
      </c>
      <c r="H366" s="34">
        <f>Таблица1[[#This Row],[Цена за мм/ручей]]/1.3</f>
        <v>29.008323892307708</v>
      </c>
    </row>
    <row r="367" spans="1:71" s="2" customFormat="1" outlineLevel="3" x14ac:dyDescent="0.25">
      <c r="A367" s="1" t="s">
        <v>432</v>
      </c>
      <c r="B367" s="1" t="s">
        <v>199</v>
      </c>
      <c r="C367" s="21">
        <v>92</v>
      </c>
      <c r="D367" s="26" t="s">
        <v>2</v>
      </c>
      <c r="E367" s="3">
        <v>740.7</v>
      </c>
      <c r="F367" s="5">
        <v>2910.6</v>
      </c>
      <c r="G367" s="33">
        <f>F367/450</f>
        <v>6.468</v>
      </c>
      <c r="H367" s="33">
        <f>Таблица1[[#This Row],[Цена за мм/ручей]]/1.3</f>
        <v>4.9753846153846153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</row>
    <row r="368" spans="1:71" s="2" customFormat="1" outlineLevel="3" x14ac:dyDescent="0.25">
      <c r="A368" s="1" t="s">
        <v>432</v>
      </c>
      <c r="B368" s="1" t="s">
        <v>200</v>
      </c>
      <c r="C368" s="21">
        <v>392</v>
      </c>
      <c r="D368" s="26" t="s">
        <v>2</v>
      </c>
      <c r="E368" s="3">
        <v>808.2</v>
      </c>
      <c r="F368" s="5">
        <v>6415.2000000000007</v>
      </c>
      <c r="G368" s="33">
        <f>F368/450</f>
        <v>14.256000000000002</v>
      </c>
      <c r="H368" s="33">
        <f>Таблица1[[#This Row],[Цена за мм/ручей]]/1.3</f>
        <v>10.966153846153848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</row>
    <row r="369" spans="1:71" s="2" customFormat="1" outlineLevel="3" x14ac:dyDescent="0.25">
      <c r="A369" s="1" t="s">
        <v>432</v>
      </c>
      <c r="B369" s="1" t="s">
        <v>202</v>
      </c>
      <c r="C369" s="21">
        <v>514</v>
      </c>
      <c r="D369" s="26" t="s">
        <v>2</v>
      </c>
      <c r="E369" s="3">
        <v>630</v>
      </c>
      <c r="F369" s="5">
        <v>8256.6</v>
      </c>
      <c r="G369" s="33">
        <f>F369/450</f>
        <v>18.348000000000003</v>
      </c>
      <c r="H369" s="33">
        <f>Таблица1[[#This Row],[Цена за мм/ручей]]/1.3</f>
        <v>14.113846153846156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</row>
    <row r="370" spans="1:71" s="2" customFormat="1" outlineLevel="3" x14ac:dyDescent="0.25">
      <c r="A370" s="1" t="s">
        <v>458</v>
      </c>
      <c r="B370" s="1" t="s">
        <v>164</v>
      </c>
      <c r="C370" s="21">
        <v>120</v>
      </c>
      <c r="D370" s="26" t="s">
        <v>2</v>
      </c>
      <c r="E370" s="3">
        <v>855</v>
      </c>
      <c r="F370" s="5">
        <f>G370*480</f>
        <v>6404.838528000003</v>
      </c>
      <c r="G370" s="33">
        <v>13.343413600000007</v>
      </c>
      <c r="H370" s="33">
        <f>Таблица1[[#This Row],[Цена за мм/ручей]]/1.3</f>
        <v>10.264164307692313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</row>
    <row r="371" spans="1:71" s="2" customFormat="1" outlineLevel="3" x14ac:dyDescent="0.25">
      <c r="A371" s="1" t="s">
        <v>475</v>
      </c>
      <c r="B371" s="1" t="s">
        <v>211</v>
      </c>
      <c r="C371" s="21">
        <v>880</v>
      </c>
      <c r="D371" s="26" t="s">
        <v>2</v>
      </c>
      <c r="E371" s="3">
        <v>1325.16</v>
      </c>
      <c r="F371" s="5">
        <v>15117.3</v>
      </c>
      <c r="G371" s="33">
        <f>F371/450</f>
        <v>33.594000000000001</v>
      </c>
      <c r="H371" s="33">
        <f>Таблица1[[#This Row],[Цена за мм/ручей]]/1.3</f>
        <v>25.841538461538462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</row>
    <row r="372" spans="1:71" s="2" customFormat="1" outlineLevel="3" x14ac:dyDescent="0.25">
      <c r="A372" s="1" t="s">
        <v>475</v>
      </c>
      <c r="B372" s="1" t="s">
        <v>214</v>
      </c>
      <c r="C372" s="21">
        <v>880</v>
      </c>
      <c r="D372" s="26" t="s">
        <v>2</v>
      </c>
      <c r="E372" s="3">
        <v>685.8</v>
      </c>
      <c r="F372" s="5">
        <v>20857.262312791554</v>
      </c>
      <c r="G372" s="33">
        <f>F372/381</f>
        <v>54.743470637248173</v>
      </c>
      <c r="H372" s="33">
        <f>Таблица1[[#This Row],[Цена за мм/ручей]]/1.3</f>
        <v>42.110362028652439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</row>
    <row r="373" spans="1:71" s="2" customFormat="1" outlineLevel="3" x14ac:dyDescent="0.25">
      <c r="A373" s="1" t="s">
        <v>475</v>
      </c>
      <c r="B373" s="1" t="s">
        <v>216</v>
      </c>
      <c r="C373" s="21">
        <v>1020</v>
      </c>
      <c r="D373" s="26" t="s">
        <v>2</v>
      </c>
      <c r="E373" s="3">
        <v>1215</v>
      </c>
      <c r="F373" s="5">
        <v>17107.2</v>
      </c>
      <c r="G373" s="33">
        <f>F373/450</f>
        <v>38.015999999999998</v>
      </c>
      <c r="H373" s="33">
        <f>Таблица1[[#This Row],[Цена за мм/ручей]]/1.3</f>
        <v>29.24307692307692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</row>
    <row r="374" spans="1:71" s="2" customFormat="1" outlineLevel="3" x14ac:dyDescent="0.25">
      <c r="A374" s="1" t="s">
        <v>475</v>
      </c>
      <c r="B374" s="1" t="s">
        <v>219</v>
      </c>
      <c r="C374" s="21">
        <v>245</v>
      </c>
      <c r="D374" s="26" t="s">
        <v>2</v>
      </c>
      <c r="E374" s="3">
        <v>705.06</v>
      </c>
      <c r="F374" s="5">
        <v>5553.9</v>
      </c>
      <c r="G374" s="33">
        <f>F374/450</f>
        <v>12.341999999999999</v>
      </c>
      <c r="H374" s="33">
        <f>Таблица1[[#This Row],[Цена за мм/ручей]]/1.3</f>
        <v>9.4938461538461532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</row>
    <row r="375" spans="1:71" s="2" customFormat="1" outlineLevel="3" x14ac:dyDescent="0.25">
      <c r="A375" s="1" t="s">
        <v>475</v>
      </c>
      <c r="B375" s="1" t="s">
        <v>224</v>
      </c>
      <c r="C375" s="21">
        <v>365</v>
      </c>
      <c r="D375" s="26" t="s">
        <v>2</v>
      </c>
      <c r="E375" s="3">
        <v>809.1</v>
      </c>
      <c r="F375" s="5">
        <v>7068.6</v>
      </c>
      <c r="G375" s="33">
        <f t="shared" ref="G375:G377" si="18">F375/450</f>
        <v>15.708</v>
      </c>
      <c r="H375" s="33">
        <f>Таблица1[[#This Row],[Цена за мм/ручей]]/1.3</f>
        <v>12.083076923076923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</row>
    <row r="376" spans="1:71" s="2" customFormat="1" outlineLevel="3" x14ac:dyDescent="0.25">
      <c r="A376" s="1" t="s">
        <v>475</v>
      </c>
      <c r="B376" s="1" t="s">
        <v>228</v>
      </c>
      <c r="C376" s="21">
        <v>485</v>
      </c>
      <c r="D376" s="26" t="s">
        <v>2</v>
      </c>
      <c r="E376" s="3">
        <v>630</v>
      </c>
      <c r="F376" s="5">
        <v>9088.2000000000007</v>
      </c>
      <c r="G376" s="33">
        <f t="shared" si="18"/>
        <v>20.196000000000002</v>
      </c>
      <c r="H376" s="33">
        <f>Таблица1[[#This Row],[Цена за мм/ручей]]/1.3</f>
        <v>15.535384615384617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</row>
    <row r="377" spans="1:71" s="2" customFormat="1" outlineLevel="3" x14ac:dyDescent="0.25">
      <c r="A377" s="1" t="s">
        <v>475</v>
      </c>
      <c r="B377" s="1" t="s">
        <v>229</v>
      </c>
      <c r="C377" s="21">
        <v>670</v>
      </c>
      <c r="D377" s="26" t="s">
        <v>2</v>
      </c>
      <c r="E377" s="3">
        <v>678.42</v>
      </c>
      <c r="F377" s="5">
        <v>11790.9</v>
      </c>
      <c r="G377" s="33">
        <f t="shared" si="18"/>
        <v>26.201999999999998</v>
      </c>
      <c r="H377" s="33">
        <f>Таблица1[[#This Row],[Цена за мм/ручей]]/1.3</f>
        <v>20.155384615384612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</row>
    <row r="378" spans="1:71" s="2" customFormat="1" outlineLevel="3" x14ac:dyDescent="0.25">
      <c r="A378" s="1" t="s">
        <v>475</v>
      </c>
      <c r="B378" s="1" t="s">
        <v>230</v>
      </c>
      <c r="C378" s="21">
        <v>710</v>
      </c>
      <c r="D378" s="26" t="s">
        <v>2</v>
      </c>
      <c r="E378" s="3">
        <v>716.4</v>
      </c>
      <c r="F378" s="5">
        <v>12058.199999999999</v>
      </c>
      <c r="G378" s="33">
        <f>F378/200</f>
        <v>60.290999999999997</v>
      </c>
      <c r="H378" s="33">
        <f>Таблица1[[#This Row],[Цена за мм/ручей]]/1.3</f>
        <v>46.377692307692307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</row>
    <row r="379" spans="1:71" s="2" customFormat="1" outlineLevel="3" x14ac:dyDescent="0.25">
      <c r="A379" s="1" t="s">
        <v>475</v>
      </c>
      <c r="B379" s="1" t="s">
        <v>231</v>
      </c>
      <c r="C379" s="21">
        <v>960</v>
      </c>
      <c r="D379" s="26" t="s">
        <v>2</v>
      </c>
      <c r="E379" s="3">
        <v>999.9</v>
      </c>
      <c r="F379" s="5">
        <v>16483.5</v>
      </c>
      <c r="G379" s="33">
        <f>F379/450</f>
        <v>36.630000000000003</v>
      </c>
      <c r="H379" s="33">
        <f>Таблица1[[#This Row],[Цена за мм/ручей]]/1.3</f>
        <v>28.176923076923078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</row>
    <row r="380" spans="1:71" s="2" customFormat="1" outlineLevel="3" x14ac:dyDescent="0.25">
      <c r="A380" s="1" t="s">
        <v>433</v>
      </c>
      <c r="B380" s="1" t="s">
        <v>235</v>
      </c>
      <c r="C380" s="21">
        <v>735</v>
      </c>
      <c r="D380" s="26" t="s">
        <v>2</v>
      </c>
      <c r="E380" s="3">
        <v>457.2</v>
      </c>
      <c r="F380" s="5">
        <v>29577.264533396003</v>
      </c>
      <c r="G380" s="33">
        <f>F380/254</f>
        <v>116.44592335982678</v>
      </c>
      <c r="H380" s="33">
        <f>Таблица1[[#This Row],[Цена за мм/ручей]]/1.3</f>
        <v>89.573787199866743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</row>
    <row r="381" spans="1:71" s="2" customFormat="1" outlineLevel="3" x14ac:dyDescent="0.25">
      <c r="A381" s="1" t="s">
        <v>433</v>
      </c>
      <c r="B381" s="1" t="s">
        <v>237</v>
      </c>
      <c r="C381" s="21">
        <v>560</v>
      </c>
      <c r="D381" s="26" t="s">
        <v>2</v>
      </c>
      <c r="E381" s="3">
        <v>1319.22</v>
      </c>
      <c r="F381" s="5">
        <v>25002.780000000002</v>
      </c>
      <c r="G381" s="33">
        <f>F381/430</f>
        <v>58.146000000000008</v>
      </c>
      <c r="H381" s="33">
        <f>Таблица1[[#This Row],[Цена за мм/ручей]]/1.3</f>
        <v>44.727692307692315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</row>
    <row r="382" spans="1:71" s="2" customFormat="1" outlineLevel="3" x14ac:dyDescent="0.25">
      <c r="A382" s="1" t="s">
        <v>433</v>
      </c>
      <c r="B382" s="1" t="s">
        <v>237</v>
      </c>
      <c r="C382" s="21">
        <v>560</v>
      </c>
      <c r="D382" s="26" t="s">
        <v>2</v>
      </c>
      <c r="E382" s="3">
        <v>502.55999999999995</v>
      </c>
      <c r="F382" s="5">
        <v>25002.780000000002</v>
      </c>
      <c r="G382" s="33">
        <f>F382/430</f>
        <v>58.146000000000008</v>
      </c>
      <c r="H382" s="33">
        <f>Таблица1[[#This Row],[Цена за мм/ручей]]/1.3</f>
        <v>44.727692307692315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</row>
    <row r="383" spans="1:71" s="2" customFormat="1" outlineLevel="3" x14ac:dyDescent="0.25">
      <c r="A383" s="1" t="s">
        <v>433</v>
      </c>
      <c r="B383" s="1" t="s">
        <v>238</v>
      </c>
      <c r="C383" s="21">
        <v>752</v>
      </c>
      <c r="D383" s="26" t="s">
        <v>2</v>
      </c>
      <c r="E383" s="3">
        <v>774</v>
      </c>
      <c r="F383" s="5">
        <v>31161.24</v>
      </c>
      <c r="G383" s="33">
        <f>F383/430</f>
        <v>72.468000000000004</v>
      </c>
      <c r="H383" s="33">
        <f>Таблица1[[#This Row],[Цена за мм/ручей]]/1.3</f>
        <v>55.744615384615386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</row>
    <row r="384" spans="1:71" s="2" customFormat="1" outlineLevel="3" x14ac:dyDescent="0.25">
      <c r="A384" s="1" t="s">
        <v>433</v>
      </c>
      <c r="B384" s="1" t="s">
        <v>240</v>
      </c>
      <c r="C384" s="21">
        <v>980</v>
      </c>
      <c r="D384" s="26" t="s">
        <v>2</v>
      </c>
      <c r="E384" s="3">
        <v>457.2</v>
      </c>
      <c r="F384" s="5">
        <v>35598.544057437924</v>
      </c>
      <c r="G384" s="33">
        <f>F384/254</f>
        <v>140.15174825762963</v>
      </c>
      <c r="H384" s="33">
        <f>Таблица1[[#This Row],[Цена за мм/ручей]]/1.3</f>
        <v>107.80903712125357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</row>
    <row r="385" spans="1:71" s="2" customFormat="1" outlineLevel="3" x14ac:dyDescent="0.25">
      <c r="A385" s="1" t="s">
        <v>459</v>
      </c>
      <c r="B385" s="1" t="s">
        <v>241</v>
      </c>
      <c r="C385" s="21">
        <v>436</v>
      </c>
      <c r="D385" s="26" t="s">
        <v>2</v>
      </c>
      <c r="E385" s="3">
        <v>529.20000000000005</v>
      </c>
      <c r="F385" s="5">
        <v>12131.210604570671</v>
      </c>
      <c r="G385" s="33">
        <f>F385/381</f>
        <v>31.840447781025386</v>
      </c>
      <c r="H385" s="33">
        <f>Таблица1[[#This Row],[Цена за мм/ручей]]/1.3</f>
        <v>24.492652139250296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</row>
    <row r="386" spans="1:71" s="2" customFormat="1" outlineLevel="3" x14ac:dyDescent="0.25">
      <c r="A386" s="1" t="s">
        <v>459</v>
      </c>
      <c r="B386" s="1" t="s">
        <v>242</v>
      </c>
      <c r="C386" s="21">
        <v>202</v>
      </c>
      <c r="D386" s="26" t="s">
        <v>2</v>
      </c>
      <c r="E386" s="3">
        <v>684</v>
      </c>
      <c r="F386" s="5">
        <f>G386*380</f>
        <v>6401.1977206233396</v>
      </c>
      <c r="G386" s="33">
        <v>16.845257159535105</v>
      </c>
      <c r="H386" s="33">
        <f>Таблица1[[#This Row],[Цена за мм/ручей]]/1.3</f>
        <v>12.957890122719311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</row>
    <row r="387" spans="1:71" s="2" customFormat="1" outlineLevel="3" x14ac:dyDescent="0.25">
      <c r="A387" s="1" t="s">
        <v>459</v>
      </c>
      <c r="B387" s="1" t="s">
        <v>244</v>
      </c>
      <c r="C387" s="21">
        <v>454</v>
      </c>
      <c r="D387" s="26" t="s">
        <v>2</v>
      </c>
      <c r="E387" s="3">
        <v>849.06</v>
      </c>
      <c r="F387" s="5">
        <f>G387*480</f>
        <v>13703.840960000001</v>
      </c>
      <c r="G387" s="33">
        <v>28.549668666666669</v>
      </c>
      <c r="H387" s="33">
        <f>Таблица1[[#This Row],[Цена за мм/ручей]]/1.3</f>
        <v>21.961283589743591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</row>
    <row r="388" spans="1:71" s="2" customFormat="1" outlineLevel="3" x14ac:dyDescent="0.25">
      <c r="A388" s="1" t="s">
        <v>459</v>
      </c>
      <c r="B388" s="1" t="s">
        <v>248</v>
      </c>
      <c r="C388" s="21">
        <v>255</v>
      </c>
      <c r="D388" s="26" t="s">
        <v>2</v>
      </c>
      <c r="E388" s="3">
        <v>693.9</v>
      </c>
      <c r="F388" s="5">
        <f>G388*406.4</f>
        <v>13592.172</v>
      </c>
      <c r="G388" s="33">
        <v>33.445305118110241</v>
      </c>
      <c r="H388" s="33">
        <f>Таблица1[[#This Row],[Цена за мм/ручей]]/1.3</f>
        <v>25.727157783161722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</row>
    <row r="389" spans="1:71" s="2" customFormat="1" outlineLevel="3" x14ac:dyDescent="0.25">
      <c r="A389" s="1" t="s">
        <v>484</v>
      </c>
      <c r="B389" s="1" t="s">
        <v>253</v>
      </c>
      <c r="C389" s="21">
        <v>540</v>
      </c>
      <c r="D389" s="26" t="s">
        <v>2</v>
      </c>
      <c r="E389" s="3">
        <v>810</v>
      </c>
      <c r="F389" s="5">
        <f>G389*450</f>
        <v>61068.115199999993</v>
      </c>
      <c r="G389" s="33">
        <v>135.70692266666666</v>
      </c>
      <c r="H389" s="33">
        <f>Таблица1[[#This Row],[Цена за мм/ручей]]/1.3</f>
        <v>104.3899405128205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</row>
    <row r="390" spans="1:71" s="2" customFormat="1" outlineLevel="3" x14ac:dyDescent="0.25">
      <c r="A390" s="1" t="s">
        <v>484</v>
      </c>
      <c r="B390" s="1" t="s">
        <v>259</v>
      </c>
      <c r="C390" s="21">
        <v>450</v>
      </c>
      <c r="D390" s="26" t="s">
        <v>2</v>
      </c>
      <c r="E390" s="3">
        <v>621</v>
      </c>
      <c r="F390" s="5">
        <v>12355.2</v>
      </c>
      <c r="G390" s="33">
        <f>F390/180</f>
        <v>68.64</v>
      </c>
      <c r="H390" s="33">
        <f>Таблица1[[#This Row],[Цена за мм/ручей]]/1.3</f>
        <v>52.8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</row>
    <row r="391" spans="1:71" s="2" customFormat="1" outlineLevel="3" x14ac:dyDescent="0.25">
      <c r="A391" s="1" t="s">
        <v>484</v>
      </c>
      <c r="B391" s="1" t="s">
        <v>260</v>
      </c>
      <c r="C391" s="21">
        <v>465</v>
      </c>
      <c r="D391" s="26" t="s">
        <v>2</v>
      </c>
      <c r="E391" s="3">
        <v>1755</v>
      </c>
      <c r="F391" s="5">
        <v>13875.84</v>
      </c>
      <c r="G391" s="33">
        <f>F391/180</f>
        <v>77.087999999999994</v>
      </c>
      <c r="H391" s="33">
        <f>Таблица1[[#This Row],[Цена за мм/ручей]]/1.3</f>
        <v>59.298461538461531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</row>
    <row r="392" spans="1:71" s="2" customFormat="1" outlineLevel="3" x14ac:dyDescent="0.25">
      <c r="A392" s="1" t="s">
        <v>477</v>
      </c>
      <c r="B392" s="1" t="s">
        <v>265</v>
      </c>
      <c r="C392" s="21">
        <v>800</v>
      </c>
      <c r="D392" s="26" t="s">
        <v>2</v>
      </c>
      <c r="E392" s="3">
        <v>1215</v>
      </c>
      <c r="F392" s="5">
        <f>G392*450</f>
        <v>64769.299200000009</v>
      </c>
      <c r="G392" s="33">
        <v>143.93177600000001</v>
      </c>
      <c r="H392" s="33">
        <f>Таблица1[[#This Row],[Цена за мм/ручей]]/1.3</f>
        <v>110.71675076923077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</row>
    <row r="393" spans="1:71" s="2" customFormat="1" outlineLevel="3" x14ac:dyDescent="0.25">
      <c r="A393" s="1" t="s">
        <v>477</v>
      </c>
      <c r="B393" s="1" t="s">
        <v>6</v>
      </c>
      <c r="C393" s="21">
        <v>1440</v>
      </c>
      <c r="D393" s="26" t="s">
        <v>2</v>
      </c>
      <c r="E393" s="3">
        <v>1215</v>
      </c>
      <c r="F393" s="5">
        <f>G393*450</f>
        <v>101983.60319999997</v>
      </c>
      <c r="G393" s="33">
        <v>226.63022933333326</v>
      </c>
      <c r="H393" s="33">
        <f>Таблица1[[#This Row],[Цена за мм/ручей]]/1.3</f>
        <v>174.33094564102558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</row>
    <row r="394" spans="1:71" s="2" customFormat="1" outlineLevel="3" x14ac:dyDescent="0.25">
      <c r="A394" s="1" t="s">
        <v>463</v>
      </c>
      <c r="B394" s="1" t="s">
        <v>277</v>
      </c>
      <c r="C394" s="21">
        <v>3808</v>
      </c>
      <c r="D394" s="26" t="s">
        <v>2</v>
      </c>
      <c r="E394" s="3">
        <v>864</v>
      </c>
      <c r="F394" s="5">
        <f>G394*480</f>
        <v>67529.203199999989</v>
      </c>
      <c r="G394" s="33">
        <v>140.68583999999998</v>
      </c>
      <c r="H394" s="33">
        <f>Таблица1[[#This Row],[Цена за мм/ручей]]/1.3</f>
        <v>108.21987692307691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</row>
    <row r="395" spans="1:71" s="2" customFormat="1" outlineLevel="3" x14ac:dyDescent="0.25">
      <c r="A395" s="1" t="s">
        <v>464</v>
      </c>
      <c r="B395" s="1" t="s">
        <v>30</v>
      </c>
      <c r="C395" s="21">
        <v>1160</v>
      </c>
      <c r="D395" s="26" t="s">
        <v>2</v>
      </c>
      <c r="E395" s="3">
        <v>864</v>
      </c>
      <c r="F395" s="5">
        <f>G395*480</f>
        <v>53847.964800000009</v>
      </c>
      <c r="G395" s="33">
        <v>112.18326000000002</v>
      </c>
      <c r="H395" s="33">
        <f>Таблица1[[#This Row],[Цена за мм/ручей]]/1.3</f>
        <v>86.29481538461539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</row>
    <row r="396" spans="1:71" s="2" customFormat="1" outlineLevel="3" x14ac:dyDescent="0.25">
      <c r="A396" s="1" t="s">
        <v>465</v>
      </c>
      <c r="B396" s="1" t="s">
        <v>281</v>
      </c>
      <c r="C396" s="21">
        <v>800</v>
      </c>
      <c r="D396" s="26" t="s">
        <v>2</v>
      </c>
      <c r="E396" s="3">
        <v>846</v>
      </c>
      <c r="F396" s="5">
        <f>G396*470</f>
        <v>75779.362560000009</v>
      </c>
      <c r="G396" s="33">
        <v>161.23268629787236</v>
      </c>
      <c r="H396" s="33">
        <f>Таблица1[[#This Row],[Цена за мм/ручей]]/1.3</f>
        <v>124.02514330605565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</row>
    <row r="397" spans="1:71" s="2" customFormat="1" outlineLevel="3" x14ac:dyDescent="0.25">
      <c r="A397" s="1" t="s">
        <v>469</v>
      </c>
      <c r="B397" s="1" t="s">
        <v>291</v>
      </c>
      <c r="C397" s="21">
        <v>186</v>
      </c>
      <c r="D397" s="26" t="s">
        <v>2</v>
      </c>
      <c r="E397" s="3">
        <v>1080</v>
      </c>
      <c r="F397" s="5">
        <f>G397*400</f>
        <v>7838.198400000002</v>
      </c>
      <c r="G397" s="33">
        <v>19.595496000000004</v>
      </c>
      <c r="H397" s="33">
        <f>Таблица1[[#This Row],[Цена за мм/ручей]]/1.3</f>
        <v>15.073458461538465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</row>
    <row r="398" spans="1:71" s="2" customFormat="1" outlineLevel="3" x14ac:dyDescent="0.25">
      <c r="A398" s="1" t="s">
        <v>469</v>
      </c>
      <c r="B398" s="1" t="s">
        <v>292</v>
      </c>
      <c r="C398" s="21">
        <v>213</v>
      </c>
      <c r="D398" s="26" t="s">
        <v>2</v>
      </c>
      <c r="E398" s="3">
        <v>1800</v>
      </c>
      <c r="F398" s="5">
        <f>G398*400</f>
        <v>8020.7712000000001</v>
      </c>
      <c r="G398" s="33">
        <v>20.051928</v>
      </c>
      <c r="H398" s="33">
        <f>Таблица1[[#This Row],[Цена за мм/ручей]]/1.3</f>
        <v>15.42456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</row>
    <row r="399" spans="1:71" s="2" customFormat="1" outlineLevel="3" x14ac:dyDescent="0.25">
      <c r="A399" s="1" t="s">
        <v>471</v>
      </c>
      <c r="B399" s="1" t="s">
        <v>297</v>
      </c>
      <c r="C399" s="21">
        <v>1610</v>
      </c>
      <c r="D399" s="26" t="s">
        <v>2</v>
      </c>
      <c r="E399" s="3">
        <v>1962</v>
      </c>
      <c r="F399" s="5">
        <v>29854.439999999995</v>
      </c>
      <c r="G399" s="33">
        <f>F399/420</f>
        <v>71.081999999999994</v>
      </c>
      <c r="H399" s="33">
        <f>Таблица1[[#This Row],[Цена за мм/ручей]]/1.3</f>
        <v>54.678461538461534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</row>
    <row r="400" spans="1:71" s="2" customFormat="1" outlineLevel="3" x14ac:dyDescent="0.25">
      <c r="A400" s="1" t="s">
        <v>471</v>
      </c>
      <c r="B400" s="1" t="s">
        <v>299</v>
      </c>
      <c r="C400" s="21">
        <v>3150</v>
      </c>
      <c r="D400" s="26" t="s">
        <v>2</v>
      </c>
      <c r="E400" s="3">
        <v>1161</v>
      </c>
      <c r="F400" s="5">
        <v>48302.759999999995</v>
      </c>
      <c r="G400" s="33">
        <f>F400/430</f>
        <v>112.33199999999999</v>
      </c>
      <c r="H400" s="33">
        <f>Таблица1[[#This Row],[Цена за мм/ручей]]/1.3</f>
        <v>86.40923076923076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</row>
    <row r="401" spans="1:71" s="9" customFormat="1" outlineLevel="3" x14ac:dyDescent="0.25">
      <c r="A401" s="7" t="s">
        <v>471</v>
      </c>
      <c r="B401" s="7" t="s">
        <v>300</v>
      </c>
      <c r="C401" s="22">
        <v>3304</v>
      </c>
      <c r="D401" s="27" t="s">
        <v>2</v>
      </c>
      <c r="E401" s="8">
        <v>697.5</v>
      </c>
      <c r="F401" s="6">
        <f>G401*430</f>
        <v>48302.759999999995</v>
      </c>
      <c r="G401" s="34">
        <v>112.33199999999999</v>
      </c>
      <c r="H401" s="34">
        <f>Таблица1[[#This Row],[Цена за мм/ручей]]/1.3</f>
        <v>86.40923076923076</v>
      </c>
    </row>
    <row r="402" spans="1:71" s="2" customFormat="1" outlineLevel="3" x14ac:dyDescent="0.25">
      <c r="A402" s="1" t="s">
        <v>444</v>
      </c>
      <c r="B402" s="1" t="s">
        <v>301</v>
      </c>
      <c r="C402" s="21">
        <v>2600</v>
      </c>
      <c r="D402" s="26" t="s">
        <v>2</v>
      </c>
      <c r="E402" s="3">
        <v>666</v>
      </c>
      <c r="F402" s="5">
        <v>22651.200000000001</v>
      </c>
      <c r="G402" s="33">
        <f>F402/440</f>
        <v>51.480000000000004</v>
      </c>
      <c r="H402" s="33">
        <f>Таблица1[[#This Row],[Цена за мм/ручей]]/1.3</f>
        <v>39.6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</row>
    <row r="403" spans="1:71" s="9" customFormat="1" outlineLevel="3" x14ac:dyDescent="0.25">
      <c r="A403" s="7" t="s">
        <v>444</v>
      </c>
      <c r="B403" s="7" t="s">
        <v>302</v>
      </c>
      <c r="C403" s="22">
        <v>1352</v>
      </c>
      <c r="D403" s="27" t="s">
        <v>2</v>
      </c>
      <c r="E403" s="8">
        <v>702</v>
      </c>
      <c r="F403" s="6">
        <f>G403*470</f>
        <v>19495.599999999999</v>
      </c>
      <c r="G403" s="34">
        <v>41.48</v>
      </c>
      <c r="H403" s="34">
        <f>Таблица1[[#This Row],[Цена за мм/ручей]]/1.3</f>
        <v>31.907692307692304</v>
      </c>
    </row>
    <row r="404" spans="1:71" s="2" customFormat="1" outlineLevel="3" x14ac:dyDescent="0.25">
      <c r="A404" s="1" t="s">
        <v>444</v>
      </c>
      <c r="B404" s="1" t="s">
        <v>308</v>
      </c>
      <c r="C404" s="21">
        <v>1368</v>
      </c>
      <c r="D404" s="26" t="s">
        <v>2</v>
      </c>
      <c r="E404" s="3">
        <v>756</v>
      </c>
      <c r="F404" s="5">
        <f>G404*480</f>
        <v>23741.212799999998</v>
      </c>
      <c r="G404" s="33">
        <v>49.460859999999997</v>
      </c>
      <c r="H404" s="33">
        <f>Таблица1[[#This Row],[Цена за мм/ручей]]/1.3</f>
        <v>38.046815384615378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</row>
    <row r="405" spans="1:71" s="2" customFormat="1" outlineLevel="3" x14ac:dyDescent="0.25">
      <c r="A405" s="1" t="s">
        <v>444</v>
      </c>
      <c r="B405" s="1" t="s">
        <v>309</v>
      </c>
      <c r="C405" s="21">
        <v>1528</v>
      </c>
      <c r="D405" s="26" t="s">
        <v>2</v>
      </c>
      <c r="E405" s="3">
        <v>1109.7</v>
      </c>
      <c r="F405" s="5">
        <v>14404.5</v>
      </c>
      <c r="G405" s="33">
        <f>F405/450</f>
        <v>32.01</v>
      </c>
      <c r="H405" s="33">
        <f>Таблица1[[#This Row],[Цена за мм/ручей]]/1.3</f>
        <v>24.623076923076919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</row>
    <row r="406" spans="1:71" s="2" customFormat="1" outlineLevel="3" x14ac:dyDescent="0.25">
      <c r="A406" s="1" t="s">
        <v>490</v>
      </c>
      <c r="B406" s="1" t="s">
        <v>310</v>
      </c>
      <c r="C406" s="21">
        <v>370</v>
      </c>
      <c r="D406" s="26" t="s">
        <v>2</v>
      </c>
      <c r="E406" s="3">
        <v>1080</v>
      </c>
      <c r="F406" s="5">
        <f>G406*300</f>
        <v>8412.907072612601</v>
      </c>
      <c r="G406" s="33">
        <v>28.043023575375337</v>
      </c>
      <c r="H406" s="33">
        <f>Таблица1[[#This Row],[Цена за мм/ручей]]/1.3</f>
        <v>21.571556596442566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</row>
    <row r="407" spans="1:71" s="2" customFormat="1" outlineLevel="3" x14ac:dyDescent="0.25">
      <c r="A407" s="1" t="s">
        <v>490</v>
      </c>
      <c r="B407" s="1" t="s">
        <v>312</v>
      </c>
      <c r="C407" s="21">
        <v>730</v>
      </c>
      <c r="D407" s="26" t="s">
        <v>2</v>
      </c>
      <c r="E407" s="3">
        <v>540</v>
      </c>
      <c r="F407" s="5">
        <f>G407*300</f>
        <v>10616.708207298348</v>
      </c>
      <c r="G407" s="33">
        <v>35.389027357661163</v>
      </c>
      <c r="H407" s="33">
        <f>Таблица1[[#This Row],[Цена за мм/ручей]]/1.3</f>
        <v>27.222328736662433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</row>
    <row r="408" spans="1:71" s="2" customFormat="1" outlineLevel="3" x14ac:dyDescent="0.25">
      <c r="A408" s="1" t="s">
        <v>490</v>
      </c>
      <c r="B408" s="1" t="s">
        <v>314</v>
      </c>
      <c r="C408" s="21">
        <v>700</v>
      </c>
      <c r="D408" s="26" t="s">
        <v>2</v>
      </c>
      <c r="E408" s="3">
        <v>1080</v>
      </c>
      <c r="F408" s="5">
        <f>G408*400</f>
        <v>16743.98</v>
      </c>
      <c r="G408" s="33">
        <v>41.859949999999998</v>
      </c>
      <c r="H408" s="33">
        <f>Таблица1[[#This Row],[Цена за мм/ручей]]/1.3</f>
        <v>32.199961538461537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</row>
    <row r="409" spans="1:71" s="2" customFormat="1" outlineLevel="3" x14ac:dyDescent="0.25">
      <c r="A409" s="1" t="s">
        <v>490</v>
      </c>
      <c r="B409" s="1" t="s">
        <v>315</v>
      </c>
      <c r="C409" s="21">
        <v>840</v>
      </c>
      <c r="D409" s="26" t="s">
        <v>2</v>
      </c>
      <c r="E409" s="3">
        <v>1080</v>
      </c>
      <c r="F409" s="5">
        <f>G409*400</f>
        <v>18481.056</v>
      </c>
      <c r="G409" s="33">
        <v>46.202640000000002</v>
      </c>
      <c r="H409" s="33">
        <f>Таблица1[[#This Row],[Цена за мм/ручей]]/1.3</f>
        <v>35.540492307692311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</row>
    <row r="410" spans="1:71" s="2" customFormat="1" outlineLevel="3" x14ac:dyDescent="0.25">
      <c r="A410" s="1" t="s">
        <v>490</v>
      </c>
      <c r="B410" s="1" t="s">
        <v>316</v>
      </c>
      <c r="C410" s="21">
        <v>1230</v>
      </c>
      <c r="D410" s="26" t="s">
        <v>2</v>
      </c>
      <c r="E410" s="3">
        <v>1080</v>
      </c>
      <c r="F410" s="5">
        <f>G410*400</f>
        <v>27928.340000000007</v>
      </c>
      <c r="G410" s="33">
        <v>69.820850000000021</v>
      </c>
      <c r="H410" s="33">
        <f>Таблица1[[#This Row],[Цена за мм/ручей]]/1.3</f>
        <v>53.708346153846172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</row>
    <row r="411" spans="1:71" s="2" customFormat="1" outlineLevel="3" x14ac:dyDescent="0.25">
      <c r="A411" s="1" t="s">
        <v>490</v>
      </c>
      <c r="B411" s="1" t="s">
        <v>317</v>
      </c>
      <c r="C411" s="21">
        <v>1420</v>
      </c>
      <c r="D411" s="26" t="s">
        <v>2</v>
      </c>
      <c r="E411" s="3">
        <v>720</v>
      </c>
      <c r="F411" s="5">
        <f>G411*400</f>
        <v>32644.65600000001</v>
      </c>
      <c r="G411" s="33">
        <v>81.611640000000023</v>
      </c>
      <c r="H411" s="33">
        <f>Таблица1[[#This Row],[Цена за мм/ручей]]/1.3</f>
        <v>62.778184615384632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</row>
    <row r="412" spans="1:71" s="2" customFormat="1" outlineLevel="3" x14ac:dyDescent="0.25">
      <c r="A412" s="1" t="s">
        <v>490</v>
      </c>
      <c r="B412" s="1" t="s">
        <v>318</v>
      </c>
      <c r="C412" s="21">
        <v>610</v>
      </c>
      <c r="D412" s="26" t="s">
        <v>2</v>
      </c>
      <c r="E412" s="3">
        <v>720</v>
      </c>
      <c r="F412" s="5">
        <f>G412*400</f>
        <v>13202.506544452333</v>
      </c>
      <c r="G412" s="33">
        <v>33.006266361130834</v>
      </c>
      <c r="H412" s="33">
        <f>Таблица1[[#This Row],[Цена за мм/ручей]]/1.3</f>
        <v>25.389435662408331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</row>
    <row r="413" spans="1:71" s="2" customFormat="1" outlineLevel="3" x14ac:dyDescent="0.25">
      <c r="A413" s="1" t="s">
        <v>490</v>
      </c>
      <c r="B413" s="1" t="s">
        <v>319</v>
      </c>
      <c r="C413" s="21">
        <v>1800</v>
      </c>
      <c r="D413" s="26" t="s">
        <v>2</v>
      </c>
      <c r="E413" s="3">
        <v>540</v>
      </c>
      <c r="F413" s="5">
        <f>G413*300</f>
        <v>26803.12004680455</v>
      </c>
      <c r="G413" s="33">
        <v>89.343733489348494</v>
      </c>
      <c r="H413" s="33">
        <f>Таблица1[[#This Row],[Цена за мм/ручей]]/1.3</f>
        <v>68.725948837960374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</row>
    <row r="414" spans="1:71" s="2" customFormat="1" outlineLevel="3" x14ac:dyDescent="0.25">
      <c r="A414" s="1" t="s">
        <v>490</v>
      </c>
      <c r="B414" s="1" t="s">
        <v>320</v>
      </c>
      <c r="C414" s="21">
        <v>1200</v>
      </c>
      <c r="D414" s="26" t="s">
        <v>2</v>
      </c>
      <c r="E414" s="3">
        <v>1080</v>
      </c>
      <c r="F414" s="5">
        <f>G414*400</f>
        <v>27308.072000000011</v>
      </c>
      <c r="G414" s="33">
        <v>68.270180000000025</v>
      </c>
      <c r="H414" s="33">
        <f>Таблица1[[#This Row],[Цена за мм/ручей]]/1.3</f>
        <v>52.515523076923095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</row>
    <row r="415" spans="1:71" s="2" customFormat="1" outlineLevel="3" x14ac:dyDescent="0.25">
      <c r="A415" s="1" t="s">
        <v>490</v>
      </c>
      <c r="B415" s="1" t="s">
        <v>37</v>
      </c>
      <c r="C415" s="21">
        <v>660</v>
      </c>
      <c r="D415" s="26" t="s">
        <v>2</v>
      </c>
      <c r="E415" s="3">
        <v>886.5</v>
      </c>
      <c r="F415" s="5">
        <f>G415*200</f>
        <v>9151.0858273303184</v>
      </c>
      <c r="G415" s="33">
        <v>45.755429136651593</v>
      </c>
      <c r="H415" s="33">
        <f>Таблица1[[#This Row],[Цена за мм/ручей]]/1.3</f>
        <v>35.196483951270451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</row>
    <row r="416" spans="1:71" s="2" customFormat="1" outlineLevel="3" x14ac:dyDescent="0.25">
      <c r="A416" s="1" t="s">
        <v>490</v>
      </c>
      <c r="B416" s="1" t="s">
        <v>321</v>
      </c>
      <c r="C416" s="21">
        <v>1720</v>
      </c>
      <c r="D416" s="26" t="s">
        <v>2</v>
      </c>
      <c r="E416" s="3">
        <v>540</v>
      </c>
      <c r="F416" s="5">
        <f>G416*200</f>
        <v>22562.723087782808</v>
      </c>
      <c r="G416" s="33">
        <v>112.81361543891404</v>
      </c>
      <c r="H416" s="33">
        <f>Таблица1[[#This Row],[Цена за мм/ручей]]/1.3</f>
        <v>86.779704183780026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</row>
    <row r="417" spans="1:71" s="2" customFormat="1" outlineLevel="3" x14ac:dyDescent="0.25">
      <c r="A417" s="1" t="s">
        <v>490</v>
      </c>
      <c r="B417" s="1" t="s">
        <v>323</v>
      </c>
      <c r="C417" s="21">
        <v>890</v>
      </c>
      <c r="D417" s="26" t="s">
        <v>2</v>
      </c>
      <c r="E417" s="3">
        <v>1080</v>
      </c>
      <c r="F417" s="5">
        <f>G417*400</f>
        <v>20110.684000000001</v>
      </c>
      <c r="G417" s="33">
        <v>50.276710000000001</v>
      </c>
      <c r="H417" s="33">
        <f>Таблица1[[#This Row],[Цена за мм/ручей]]/1.3</f>
        <v>38.674392307692308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</row>
    <row r="418" spans="1:71" s="9" customFormat="1" outlineLevel="3" x14ac:dyDescent="0.25">
      <c r="A418" s="7" t="s">
        <v>489</v>
      </c>
      <c r="B418" s="7" t="s">
        <v>325</v>
      </c>
      <c r="C418" s="22">
        <v>639</v>
      </c>
      <c r="D418" s="27" t="s">
        <v>2</v>
      </c>
      <c r="E418" s="8">
        <v>488.7</v>
      </c>
      <c r="F418" s="6">
        <f>Таблица1[[#This Row],[Цена за мм/ручей]]*200</f>
        <v>9668</v>
      </c>
      <c r="G418" s="34">
        <v>48.34</v>
      </c>
      <c r="H418" s="34">
        <f>Таблица1[[#This Row],[Цена за мм/ручей]]/1.3</f>
        <v>37.184615384615384</v>
      </c>
    </row>
    <row r="419" spans="1:71" s="2" customFormat="1" outlineLevel="3" x14ac:dyDescent="0.25">
      <c r="A419" s="1" t="s">
        <v>488</v>
      </c>
      <c r="B419" s="1" t="s">
        <v>326</v>
      </c>
      <c r="C419" s="21">
        <v>600</v>
      </c>
      <c r="D419" s="26" t="s">
        <v>2</v>
      </c>
      <c r="E419" s="3">
        <v>720</v>
      </c>
      <c r="F419" s="5">
        <f>G419*400</f>
        <v>11456.455705242241</v>
      </c>
      <c r="G419" s="33">
        <v>28.6411392631056</v>
      </c>
      <c r="H419" s="33">
        <f>Таблица1[[#This Row],[Цена за мм/ручей]]/1.3</f>
        <v>22.031645587004306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</row>
    <row r="420" spans="1:71" s="2" customFormat="1" outlineLevel="3" x14ac:dyDescent="0.25">
      <c r="A420" s="1" t="s">
        <v>488</v>
      </c>
      <c r="B420" s="1" t="s">
        <v>327</v>
      </c>
      <c r="C420" s="21">
        <v>225</v>
      </c>
      <c r="D420" s="26" t="s">
        <v>2</v>
      </c>
      <c r="E420" s="3">
        <v>540</v>
      </c>
      <c r="F420" s="5">
        <f>G420*200</f>
        <v>4960.14108050491</v>
      </c>
      <c r="G420" s="33">
        <v>24.800705402524549</v>
      </c>
      <c r="H420" s="33">
        <f>Таблица1[[#This Row],[Цена за мм/ручей]]/1.3</f>
        <v>19.077465694249653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</row>
    <row r="421" spans="1:71" s="2" customFormat="1" outlineLevel="3" x14ac:dyDescent="0.25">
      <c r="A421" s="1" t="s">
        <v>486</v>
      </c>
      <c r="B421" s="1" t="s">
        <v>332</v>
      </c>
      <c r="C421" s="21">
        <v>780</v>
      </c>
      <c r="D421" s="26" t="s">
        <v>2</v>
      </c>
      <c r="E421" s="3">
        <v>756</v>
      </c>
      <c r="F421" s="5">
        <f>G421*280</f>
        <v>16115.119695927604</v>
      </c>
      <c r="G421" s="33">
        <v>57.553998914027154</v>
      </c>
      <c r="H421" s="33">
        <f>Таблица1[[#This Row],[Цена за мм/ручей]]/1.3</f>
        <v>44.272306856943963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</row>
    <row r="422" spans="1:71" s="2" customFormat="1" outlineLevel="3" x14ac:dyDescent="0.25">
      <c r="A422" s="1" t="s">
        <v>437</v>
      </c>
      <c r="B422" s="1" t="s">
        <v>340</v>
      </c>
      <c r="C422" s="21">
        <v>1700</v>
      </c>
      <c r="D422" s="26" t="s">
        <v>2</v>
      </c>
      <c r="E422" s="3">
        <v>540</v>
      </c>
      <c r="F422" s="5">
        <f>G422*300</f>
        <v>20727.976288610596</v>
      </c>
      <c r="G422" s="33">
        <v>69.093254295368652</v>
      </c>
      <c r="H422" s="33">
        <f>Таблица1[[#This Row],[Цена за мм/ручей]]/1.3</f>
        <v>53.148657150283576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</row>
    <row r="423" spans="1:71" s="2" customFormat="1" outlineLevel="3" x14ac:dyDescent="0.25">
      <c r="A423" s="1" t="s">
        <v>437</v>
      </c>
      <c r="B423" s="1" t="s">
        <v>341</v>
      </c>
      <c r="C423" s="21">
        <v>1880</v>
      </c>
      <c r="D423" s="26" t="s">
        <v>2</v>
      </c>
      <c r="E423" s="3">
        <v>540</v>
      </c>
      <c r="F423" s="5">
        <f>G423*300</f>
        <v>22708.233172453718</v>
      </c>
      <c r="G423" s="33">
        <v>75.694110574845723</v>
      </c>
      <c r="H423" s="33">
        <f>Таблица1[[#This Row],[Цена за мм/ручей]]/1.3</f>
        <v>58.226238903727477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</row>
    <row r="424" spans="1:71" s="2" customFormat="1" outlineLevel="3" x14ac:dyDescent="0.25">
      <c r="A424" s="1" t="s">
        <v>437</v>
      </c>
      <c r="B424" s="1" t="s">
        <v>345</v>
      </c>
      <c r="C424" s="21">
        <v>350</v>
      </c>
      <c r="D424" s="26" t="s">
        <v>2</v>
      </c>
      <c r="E424" s="3">
        <v>594</v>
      </c>
      <c r="F424" s="5">
        <f>G424*300</f>
        <v>7897.4280000000008</v>
      </c>
      <c r="G424" s="33">
        <v>26.324760000000001</v>
      </c>
      <c r="H424" s="33">
        <f>Таблица1[[#This Row],[Цена за мм/ручей]]/1.3</f>
        <v>20.249815384615385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</row>
    <row r="425" spans="1:71" s="2" customFormat="1" outlineLevel="3" x14ac:dyDescent="0.25">
      <c r="A425" s="1" t="s">
        <v>437</v>
      </c>
      <c r="B425" s="1" t="s">
        <v>346</v>
      </c>
      <c r="C425" s="21">
        <v>1750</v>
      </c>
      <c r="D425" s="26" t="s">
        <v>2</v>
      </c>
      <c r="E425" s="3">
        <v>531</v>
      </c>
      <c r="F425" s="5">
        <f>G425*300</f>
        <v>22845.724000000006</v>
      </c>
      <c r="G425" s="33">
        <v>76.152413333333357</v>
      </c>
      <c r="H425" s="33">
        <f>Таблица1[[#This Row],[Цена за мм/ручей]]/1.3</f>
        <v>58.578779487179503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</row>
    <row r="426" spans="1:71" s="2" customFormat="1" outlineLevel="3" x14ac:dyDescent="0.25">
      <c r="A426" s="1" t="s">
        <v>437</v>
      </c>
      <c r="B426" s="1" t="s">
        <v>348</v>
      </c>
      <c r="C426" s="21">
        <v>910</v>
      </c>
      <c r="D426" s="26" t="s">
        <v>2</v>
      </c>
      <c r="E426" s="3">
        <v>720</v>
      </c>
      <c r="F426" s="5">
        <f>G426*400</f>
        <v>17673.568000000003</v>
      </c>
      <c r="G426" s="33">
        <v>44.183920000000008</v>
      </c>
      <c r="H426" s="33">
        <f>Таблица1[[#This Row],[Цена за мм/ручей]]/1.3</f>
        <v>33.987630769230776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</row>
    <row r="427" spans="1:71" s="9" customFormat="1" outlineLevel="3" x14ac:dyDescent="0.25">
      <c r="A427" s="7" t="s">
        <v>437</v>
      </c>
      <c r="B427" s="7" t="s">
        <v>350</v>
      </c>
      <c r="C427" s="22">
        <v>400</v>
      </c>
      <c r="D427" s="27" t="s">
        <v>2</v>
      </c>
      <c r="E427" s="8">
        <v>542.70000000000005</v>
      </c>
      <c r="F427" s="6">
        <f>G427*380</f>
        <v>9864.8000000000011</v>
      </c>
      <c r="G427" s="34">
        <v>25.96</v>
      </c>
      <c r="H427" s="34">
        <f>Таблица1[[#This Row],[Цена за мм/ручей]]/1.3</f>
        <v>19.969230769230769</v>
      </c>
    </row>
    <row r="428" spans="1:71" s="2" customFormat="1" outlineLevel="3" x14ac:dyDescent="0.25">
      <c r="A428" s="1" t="s">
        <v>437</v>
      </c>
      <c r="B428" s="1" t="s">
        <v>353</v>
      </c>
      <c r="C428" s="21">
        <v>960</v>
      </c>
      <c r="D428" s="26" t="s">
        <v>2</v>
      </c>
      <c r="E428" s="3">
        <v>720</v>
      </c>
      <c r="F428" s="5">
        <f>G428*400</f>
        <v>18516.871999999999</v>
      </c>
      <c r="G428" s="33">
        <v>46.292180000000002</v>
      </c>
      <c r="H428" s="33">
        <f>Таблица1[[#This Row],[Цена за мм/ручей]]/1.3</f>
        <v>35.609369230769232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</row>
    <row r="429" spans="1:71" s="2" customFormat="1" outlineLevel="3" x14ac:dyDescent="0.25">
      <c r="A429" s="1" t="s">
        <v>436</v>
      </c>
      <c r="B429" s="1" t="s">
        <v>356</v>
      </c>
      <c r="C429" s="21">
        <v>180</v>
      </c>
      <c r="D429" s="26" t="s">
        <v>2</v>
      </c>
      <c r="E429" s="3">
        <v>720</v>
      </c>
      <c r="F429" s="5">
        <f>G429*400</f>
        <v>10956.44</v>
      </c>
      <c r="G429" s="33">
        <v>27.391100000000002</v>
      </c>
      <c r="H429" s="33">
        <f>Таблица1[[#This Row],[Цена за мм/ручей]]/1.3</f>
        <v>21.070076923076922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</row>
    <row r="430" spans="1:71" s="2" customFormat="1" outlineLevel="3" x14ac:dyDescent="0.25">
      <c r="A430" s="1" t="s">
        <v>436</v>
      </c>
      <c r="B430" s="1" t="s">
        <v>357</v>
      </c>
      <c r="C430" s="21">
        <v>285</v>
      </c>
      <c r="D430" s="26" t="s">
        <v>2</v>
      </c>
      <c r="E430" s="3">
        <v>630</v>
      </c>
      <c r="F430" s="5">
        <f>G430*350</f>
        <v>10470.075000000001</v>
      </c>
      <c r="G430" s="33">
        <v>29.914500000000004</v>
      </c>
      <c r="H430" s="33">
        <f>Таблица1[[#This Row],[Цена за мм/ручей]]/1.3</f>
        <v>23.011153846153849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</row>
    <row r="431" spans="1:71" s="2" customFormat="1" outlineLevel="3" x14ac:dyDescent="0.25">
      <c r="A431" s="1" t="s">
        <v>436</v>
      </c>
      <c r="B431" s="1" t="s">
        <v>358</v>
      </c>
      <c r="C431" s="21">
        <v>290</v>
      </c>
      <c r="D431" s="26" t="s">
        <v>2</v>
      </c>
      <c r="E431" s="3">
        <v>630</v>
      </c>
      <c r="F431" s="5">
        <f>G431*350</f>
        <v>10470.075000000001</v>
      </c>
      <c r="G431" s="33">
        <v>29.914500000000004</v>
      </c>
      <c r="H431" s="33">
        <f>Таблица1[[#This Row],[Цена за мм/ручей]]/1.3</f>
        <v>23.011153846153849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</row>
    <row r="432" spans="1:71" s="2" customFormat="1" outlineLevel="3" x14ac:dyDescent="0.25">
      <c r="A432" s="1" t="s">
        <v>436</v>
      </c>
      <c r="B432" s="1" t="s">
        <v>361</v>
      </c>
      <c r="C432" s="21">
        <v>265</v>
      </c>
      <c r="D432" s="26" t="s">
        <v>2</v>
      </c>
      <c r="E432" s="3">
        <v>720</v>
      </c>
      <c r="F432" s="5">
        <f>G432*400</f>
        <v>11594.616</v>
      </c>
      <c r="G432" s="33">
        <v>28.986540000000002</v>
      </c>
      <c r="H432" s="33">
        <f>Таблица1[[#This Row],[Цена за мм/ручей]]/1.3</f>
        <v>22.297338461538462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</row>
    <row r="433" spans="1:71" s="2" customFormat="1" outlineLevel="3" x14ac:dyDescent="0.25">
      <c r="A433" s="1" t="s">
        <v>436</v>
      </c>
      <c r="B433" s="1" t="s">
        <v>363</v>
      </c>
      <c r="C433" s="21">
        <v>342.5</v>
      </c>
      <c r="D433" s="26" t="s">
        <v>2</v>
      </c>
      <c r="E433" s="3">
        <v>639</v>
      </c>
      <c r="F433" s="5">
        <f>G433*400</f>
        <v>13605.196</v>
      </c>
      <c r="G433" s="33">
        <v>34.012990000000002</v>
      </c>
      <c r="H433" s="33">
        <f>Таблица1[[#This Row],[Цена за мм/ручей]]/1.3</f>
        <v>26.163838461538461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</row>
    <row r="434" spans="1:71" s="2" customFormat="1" outlineLevel="3" x14ac:dyDescent="0.25">
      <c r="A434" s="1" t="s">
        <v>436</v>
      </c>
      <c r="B434" s="1" t="s">
        <v>364</v>
      </c>
      <c r="C434" s="21">
        <v>200</v>
      </c>
      <c r="D434" s="26" t="s">
        <v>2</v>
      </c>
      <c r="E434" s="3">
        <v>720</v>
      </c>
      <c r="F434" s="5">
        <f>G434*400</f>
        <v>15775.320000000002</v>
      </c>
      <c r="G434" s="33">
        <v>39.438300000000005</v>
      </c>
      <c r="H434" s="33">
        <f>Таблица1[[#This Row],[Цена за мм/ручей]]/1.3</f>
        <v>30.33715384615385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</row>
    <row r="435" spans="1:71" s="2" customFormat="1" outlineLevel="3" x14ac:dyDescent="0.25">
      <c r="A435" s="1" t="s">
        <v>503</v>
      </c>
      <c r="B435" s="1" t="s">
        <v>367</v>
      </c>
      <c r="C435" s="21">
        <v>1400</v>
      </c>
      <c r="D435" s="26" t="s">
        <v>2</v>
      </c>
      <c r="E435" s="3">
        <v>1069.02</v>
      </c>
      <c r="F435" s="5">
        <f>G435*400</f>
        <v>173568.35145142864</v>
      </c>
      <c r="G435" s="33">
        <v>433.92087862857159</v>
      </c>
      <c r="H435" s="33">
        <f>Таблица1[[#This Row],[Цена за мм/ручей]]/1.3</f>
        <v>333.78529125274736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</row>
    <row r="436" spans="1:71" s="2" customFormat="1" outlineLevel="3" x14ac:dyDescent="0.25">
      <c r="A436" s="1" t="s">
        <v>503</v>
      </c>
      <c r="B436" s="1" t="s">
        <v>367</v>
      </c>
      <c r="C436" s="21">
        <v>1400</v>
      </c>
      <c r="D436" s="26" t="s">
        <v>2</v>
      </c>
      <c r="E436" s="3">
        <v>965.7</v>
      </c>
      <c r="F436" s="5">
        <f>G436*400</f>
        <v>173568.35145142864</v>
      </c>
      <c r="G436" s="33">
        <v>433.92087862857159</v>
      </c>
      <c r="H436" s="33">
        <f>Таблица1[[#This Row],[Цена за мм/ручей]]/1.3</f>
        <v>333.78529125274736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</row>
    <row r="437" spans="1:71" s="2" customFormat="1" outlineLevel="3" x14ac:dyDescent="0.25">
      <c r="A437" s="1" t="s">
        <v>478</v>
      </c>
      <c r="B437" s="1" t="s">
        <v>368</v>
      </c>
      <c r="C437" s="21">
        <v>285</v>
      </c>
      <c r="D437" s="26" t="s">
        <v>2</v>
      </c>
      <c r="E437" s="3">
        <v>769.50000000000011</v>
      </c>
      <c r="F437" s="5">
        <f>G437*420</f>
        <v>45358.016617382658</v>
      </c>
      <c r="G437" s="33">
        <v>107.99527766043489</v>
      </c>
      <c r="H437" s="33">
        <f>Таблица1[[#This Row],[Цена за мм/ручей]]/1.3</f>
        <v>83.073290508026844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</row>
    <row r="438" spans="1:71" s="2" customFormat="1" outlineLevel="3" x14ac:dyDescent="0.25">
      <c r="A438" s="1" t="s">
        <v>496</v>
      </c>
      <c r="B438" s="1" t="s">
        <v>48</v>
      </c>
      <c r="C438" s="21">
        <v>450</v>
      </c>
      <c r="D438" s="26" t="s">
        <v>2</v>
      </c>
      <c r="E438" s="3">
        <v>1295.1000000000001</v>
      </c>
      <c r="F438" s="5">
        <v>13544.307631341906</v>
      </c>
      <c r="G438" s="33">
        <f>F438/450</f>
        <v>30.098461402982014</v>
      </c>
      <c r="H438" s="33">
        <f>Таблица1[[#This Row],[Цена за мм/ручей]]/1.3</f>
        <v>23.152662617678473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</row>
    <row r="439" spans="1:71" s="9" customFormat="1" outlineLevel="3" x14ac:dyDescent="0.25">
      <c r="A439" s="7" t="s">
        <v>504</v>
      </c>
      <c r="B439" s="7" t="s">
        <v>373</v>
      </c>
      <c r="C439" s="22">
        <v>530</v>
      </c>
      <c r="D439" s="27" t="s">
        <v>2</v>
      </c>
      <c r="E439" s="8">
        <v>540</v>
      </c>
      <c r="F439" s="6">
        <f>Таблица1[[#This Row],[Цена за мм/ручей]]*200</f>
        <v>8774.8000000000011</v>
      </c>
      <c r="G439" s="34">
        <v>43.874000000000002</v>
      </c>
      <c r="H439" s="34">
        <f>Таблица1[[#This Row],[Цена за мм/ручей]]/1.3</f>
        <v>33.74923076923077</v>
      </c>
    </row>
    <row r="440" spans="1:71" s="2" customFormat="1" outlineLevel="3" x14ac:dyDescent="0.25">
      <c r="A440" s="1" t="s">
        <v>460</v>
      </c>
      <c r="B440" s="1" t="s">
        <v>91</v>
      </c>
      <c r="C440" s="21">
        <v>960</v>
      </c>
      <c r="D440" s="26" t="s">
        <v>2</v>
      </c>
      <c r="E440" s="3">
        <v>720</v>
      </c>
      <c r="F440" s="5">
        <v>17535.980504798445</v>
      </c>
      <c r="G440" s="33">
        <f>F440/400</f>
        <v>43.839951261996113</v>
      </c>
      <c r="H440" s="33">
        <f>Таблица1[[#This Row],[Цена за мм/ручей]]/1.3</f>
        <v>33.723039432304702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</row>
    <row r="441" spans="1:71" s="2" customFormat="1" outlineLevel="3" x14ac:dyDescent="0.25">
      <c r="A441" s="1" t="s">
        <v>453</v>
      </c>
      <c r="B441" s="1" t="s">
        <v>377</v>
      </c>
      <c r="C441" s="21">
        <v>1200</v>
      </c>
      <c r="D441" s="26" t="s">
        <v>378</v>
      </c>
      <c r="E441" s="3">
        <v>673.2</v>
      </c>
      <c r="F441" s="5">
        <v>1188</v>
      </c>
      <c r="G441" s="33">
        <f>F441/24</f>
        <v>49.5</v>
      </c>
      <c r="H441" s="33">
        <f>Таблица1[[#This Row],[Цена за мм/ручей]]/1.3</f>
        <v>38.076923076923073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</row>
    <row r="442" spans="1:71" s="2" customFormat="1" outlineLevel="3" x14ac:dyDescent="0.25">
      <c r="A442" s="1" t="s">
        <v>505</v>
      </c>
      <c r="B442" s="1" t="s">
        <v>384</v>
      </c>
      <c r="C442" s="21">
        <v>1280</v>
      </c>
      <c r="D442" s="26" t="s">
        <v>2</v>
      </c>
      <c r="E442" s="3">
        <v>505.8</v>
      </c>
      <c r="F442" s="5">
        <f>G442*562</f>
        <v>151760.97155999992</v>
      </c>
      <c r="G442" s="33">
        <v>270.03731594306038</v>
      </c>
      <c r="H442" s="33">
        <f>Таблица1[[#This Row],[Цена за мм/ручей]]/1.3</f>
        <v>207.72101226389259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</row>
    <row r="443" spans="1:71" s="2" customFormat="1" outlineLevel="3" x14ac:dyDescent="0.25">
      <c r="A443" s="1" t="s">
        <v>472</v>
      </c>
      <c r="B443" s="1" t="s">
        <v>49</v>
      </c>
      <c r="C443" s="21">
        <v>512</v>
      </c>
      <c r="D443" s="26" t="s">
        <v>2</v>
      </c>
      <c r="E443" s="3">
        <v>720</v>
      </c>
      <c r="F443" s="5">
        <v>12829.369460112217</v>
      </c>
      <c r="G443" s="33">
        <f t="shared" ref="G443:G445" si="19">F443/400</f>
        <v>32.073423650280546</v>
      </c>
      <c r="H443" s="33">
        <f>Таблица1[[#This Row],[Цена за мм/ручей]]/1.3</f>
        <v>24.671864346369649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</row>
    <row r="444" spans="1:71" s="2" customFormat="1" outlineLevel="3" x14ac:dyDescent="0.25">
      <c r="A444" s="1" t="s">
        <v>472</v>
      </c>
      <c r="B444" s="1" t="s">
        <v>385</v>
      </c>
      <c r="C444" s="21">
        <v>456</v>
      </c>
      <c r="D444" s="26" t="s">
        <v>2</v>
      </c>
      <c r="E444" s="3">
        <v>720</v>
      </c>
      <c r="F444" s="5">
        <v>12007.290363906419</v>
      </c>
      <c r="G444" s="33">
        <f t="shared" si="19"/>
        <v>30.018225909766048</v>
      </c>
      <c r="H444" s="33">
        <f>Таблица1[[#This Row],[Цена за мм/ручей]]/1.3</f>
        <v>23.090943007512344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</row>
    <row r="445" spans="1:71" s="2" customFormat="1" outlineLevel="3" x14ac:dyDescent="0.25">
      <c r="A445" s="1" t="s">
        <v>472</v>
      </c>
      <c r="B445" s="1" t="s">
        <v>386</v>
      </c>
      <c r="C445" s="21">
        <v>440</v>
      </c>
      <c r="D445" s="26" t="s">
        <v>2</v>
      </c>
      <c r="E445" s="3">
        <v>720</v>
      </c>
      <c r="F445" s="5">
        <v>11706.529718953079</v>
      </c>
      <c r="G445" s="33">
        <f t="shared" si="19"/>
        <v>29.266324297382699</v>
      </c>
      <c r="H445" s="33">
        <f>Таблица1[[#This Row],[Цена за мм/ручей]]/1.3</f>
        <v>22.512557151832844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</row>
    <row r="446" spans="1:71" s="2" customFormat="1" outlineLevel="3" x14ac:dyDescent="0.25">
      <c r="A446" s="1" t="s">
        <v>506</v>
      </c>
      <c r="B446" s="1" t="s">
        <v>388</v>
      </c>
      <c r="C446" s="21">
        <v>1240</v>
      </c>
      <c r="D446" s="26" t="s">
        <v>2</v>
      </c>
      <c r="E446" s="3">
        <v>513</v>
      </c>
      <c r="F446" s="5">
        <f>G446*285</f>
        <v>68083.172602792794</v>
      </c>
      <c r="G446" s="33">
        <v>238.88832492207999</v>
      </c>
      <c r="H446" s="33">
        <f>Таблица1[[#This Row],[Цена за мм/ручей]]/1.3</f>
        <v>183.76024994006153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</row>
    <row r="447" spans="1:71" s="2" customFormat="1" outlineLevel="3" x14ac:dyDescent="0.25">
      <c r="A447" s="1" t="s">
        <v>507</v>
      </c>
      <c r="B447" s="1" t="s">
        <v>389</v>
      </c>
      <c r="C447" s="21">
        <v>288</v>
      </c>
      <c r="D447" s="26" t="s">
        <v>2</v>
      </c>
      <c r="E447" s="3">
        <v>675</v>
      </c>
      <c r="F447" s="5">
        <f>G447*380</f>
        <v>7443.8871426704018</v>
      </c>
      <c r="G447" s="33">
        <v>19.589176691237899</v>
      </c>
      <c r="H447" s="33">
        <f>Таблица1[[#This Row],[Цена за мм/ручей]]/1.3</f>
        <v>15.068597454798383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</row>
    <row r="448" spans="1:71" s="2" customFormat="1" outlineLevel="3" x14ac:dyDescent="0.25">
      <c r="A448" s="1" t="s">
        <v>507</v>
      </c>
      <c r="B448" s="1" t="s">
        <v>390</v>
      </c>
      <c r="C448" s="21">
        <v>210</v>
      </c>
      <c r="D448" s="26" t="s">
        <v>2</v>
      </c>
      <c r="E448" s="3">
        <v>675</v>
      </c>
      <c r="F448" s="5">
        <f>G448*380</f>
        <v>6939.2508500193035</v>
      </c>
      <c r="G448" s="33">
        <v>18.26118644741922</v>
      </c>
      <c r="H448" s="33">
        <f>Таблица1[[#This Row],[Цена за мм/ручей]]/1.3</f>
        <v>14.047066498014784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</row>
    <row r="449" spans="1:71" s="2" customFormat="1" outlineLevel="3" x14ac:dyDescent="0.25">
      <c r="A449" s="1" t="s">
        <v>507</v>
      </c>
      <c r="B449" s="1" t="s">
        <v>391</v>
      </c>
      <c r="C449" s="21">
        <v>174</v>
      </c>
      <c r="D449" s="26" t="s">
        <v>2</v>
      </c>
      <c r="E449" s="3">
        <v>1012.5</v>
      </c>
      <c r="F449" s="5">
        <f>G449*380</f>
        <v>6687.9363558271107</v>
      </c>
      <c r="G449" s="33">
        <v>17.599832515334501</v>
      </c>
      <c r="H449" s="33">
        <f>Таблица1[[#This Row],[Цена за мм/ручей]]/1.3</f>
        <v>13.538332704103462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</row>
    <row r="450" spans="1:71" s="2" customFormat="1" outlineLevel="3" x14ac:dyDescent="0.25">
      <c r="A450" s="1" t="s">
        <v>447</v>
      </c>
      <c r="B450" s="1" t="s">
        <v>392</v>
      </c>
      <c r="C450" s="21">
        <v>1800</v>
      </c>
      <c r="D450" s="26" t="s">
        <v>2</v>
      </c>
      <c r="E450" s="3">
        <v>503.99999999999994</v>
      </c>
      <c r="F450" s="5">
        <f>G450*280</f>
        <v>65004.541373163178</v>
      </c>
      <c r="G450" s="33">
        <v>232.15907633272565</v>
      </c>
      <c r="H450" s="33">
        <f>Таблица1[[#This Row],[Цена за мм/ручей]]/1.3</f>
        <v>178.58390487132741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</row>
    <row r="451" spans="1:71" s="2" customFormat="1" outlineLevel="3" x14ac:dyDescent="0.25">
      <c r="A451" s="1" t="s">
        <v>448</v>
      </c>
      <c r="B451" s="1" t="s">
        <v>394</v>
      </c>
      <c r="C451" s="21">
        <v>1800</v>
      </c>
      <c r="D451" s="26" t="s">
        <v>2</v>
      </c>
      <c r="E451" s="3">
        <v>846</v>
      </c>
      <c r="F451" s="5">
        <f>G451*470</f>
        <v>26342.747094423135</v>
      </c>
      <c r="G451" s="33">
        <v>56.048398073240712</v>
      </c>
      <c r="H451" s="33">
        <f>Таблица1[[#This Row],[Цена за мм/ручей]]/1.3</f>
        <v>43.114152364031312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</row>
    <row r="452" spans="1:71" s="9" customFormat="1" outlineLevel="3" x14ac:dyDescent="0.25">
      <c r="A452" s="7" t="s">
        <v>508</v>
      </c>
      <c r="B452" s="7" t="s">
        <v>401</v>
      </c>
      <c r="C452" s="22">
        <v>780</v>
      </c>
      <c r="D452" s="27" t="s">
        <v>2</v>
      </c>
      <c r="E452" s="8">
        <v>1440</v>
      </c>
      <c r="F452" s="6">
        <f>Таблица1[[#This Row],[Цена за мм/ручей]]*400</f>
        <v>14956.800000000001</v>
      </c>
      <c r="G452" s="34">
        <v>37.392000000000003</v>
      </c>
      <c r="H452" s="34">
        <f>Таблица1[[#This Row],[Цена за мм/ручей]]/1.3</f>
        <v>28.763076923076923</v>
      </c>
    </row>
    <row r="453" spans="1:71" s="9" customFormat="1" outlineLevel="3" x14ac:dyDescent="0.25">
      <c r="A453" s="7" t="s">
        <v>508</v>
      </c>
      <c r="B453" s="7" t="s">
        <v>402</v>
      </c>
      <c r="C453" s="22">
        <v>840</v>
      </c>
      <c r="D453" s="27" t="s">
        <v>2</v>
      </c>
      <c r="E453" s="8">
        <v>917.99999999999989</v>
      </c>
      <c r="F453" s="6">
        <f>Таблица1[[#This Row],[Цена за мм/ручей]]*400</f>
        <v>15751.679999999998</v>
      </c>
      <c r="G453" s="34">
        <v>39.379199999999997</v>
      </c>
      <c r="H453" s="34">
        <f>Таблица1[[#This Row],[Цена за мм/ручей]]/1.3</f>
        <v>30.291692307692305</v>
      </c>
    </row>
    <row r="454" spans="1:71" s="9" customFormat="1" outlineLevel="3" x14ac:dyDescent="0.25">
      <c r="A454" s="7" t="s">
        <v>508</v>
      </c>
      <c r="B454" s="7" t="s">
        <v>402</v>
      </c>
      <c r="C454" s="22">
        <v>840</v>
      </c>
      <c r="D454" s="27" t="s">
        <v>2</v>
      </c>
      <c r="E454" s="8">
        <v>1080</v>
      </c>
      <c r="F454" s="6">
        <f>Таблица1[[#This Row],[Цена за мм/ручей]]*400</f>
        <v>15751.679999999998</v>
      </c>
      <c r="G454" s="34">
        <v>39.379199999999997</v>
      </c>
      <c r="H454" s="34">
        <f>Таблица1[[#This Row],[Цена за мм/ручей]]/1.3</f>
        <v>30.291692307692305</v>
      </c>
    </row>
    <row r="455" spans="1:71" s="2" customFormat="1" outlineLevel="3" x14ac:dyDescent="0.25">
      <c r="A455" s="1" t="s">
        <v>445</v>
      </c>
      <c r="B455" s="1" t="s">
        <v>403</v>
      </c>
      <c r="C455" s="21">
        <v>608</v>
      </c>
      <c r="D455" s="26" t="s">
        <v>2</v>
      </c>
      <c r="E455" s="3">
        <v>846</v>
      </c>
      <c r="F455" s="5">
        <f>G455*470</f>
        <v>14101.713934496855</v>
      </c>
      <c r="G455" s="33">
        <v>30.003646669142242</v>
      </c>
      <c r="H455" s="33">
        <f>Таблица1[[#This Row],[Цена за мм/ручей]]/1.3</f>
        <v>23.079728207032492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</row>
    <row r="456" spans="1:71" s="2" customFormat="1" outlineLevel="3" x14ac:dyDescent="0.25">
      <c r="A456" s="1" t="s">
        <v>445</v>
      </c>
      <c r="B456" s="1" t="s">
        <v>406</v>
      </c>
      <c r="C456" s="21">
        <v>2272</v>
      </c>
      <c r="D456" s="26" t="s">
        <v>2</v>
      </c>
      <c r="E456" s="3">
        <v>481.49999999999994</v>
      </c>
      <c r="F456" s="5">
        <f t="shared" ref="F456:F461" si="20">G456*540</f>
        <v>46816.357412496443</v>
      </c>
      <c r="G456" s="33">
        <v>86.696958171289708</v>
      </c>
      <c r="H456" s="33">
        <f>Таблица1[[#This Row],[Цена за мм/ручей]]/1.3</f>
        <v>66.689967824069001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</row>
    <row r="457" spans="1:71" s="2" customFormat="1" outlineLevel="3" x14ac:dyDescent="0.25">
      <c r="A457" s="1" t="s">
        <v>445</v>
      </c>
      <c r="B457" s="1" t="s">
        <v>407</v>
      </c>
      <c r="C457" s="21">
        <v>2520</v>
      </c>
      <c r="D457" s="26" t="s">
        <v>2</v>
      </c>
      <c r="E457" s="3">
        <v>486.00000000000006</v>
      </c>
      <c r="F457" s="5">
        <f t="shared" si="20"/>
        <v>51364.507420009839</v>
      </c>
      <c r="G457" s="33">
        <v>95.119458185203399</v>
      </c>
      <c r="H457" s="33">
        <f>Таблица1[[#This Row],[Цена за мм/ручей]]/1.3</f>
        <v>73.168813988617998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</row>
    <row r="458" spans="1:71" s="2" customFormat="1" outlineLevel="3" x14ac:dyDescent="0.25">
      <c r="A458" s="1" t="s">
        <v>445</v>
      </c>
      <c r="B458" s="1" t="s">
        <v>407</v>
      </c>
      <c r="C458" s="21">
        <v>2520</v>
      </c>
      <c r="D458" s="26" t="s">
        <v>2</v>
      </c>
      <c r="E458" s="3">
        <v>486.00000000000006</v>
      </c>
      <c r="F458" s="5">
        <f t="shared" si="20"/>
        <v>51364.507420009839</v>
      </c>
      <c r="G458" s="33">
        <v>95.119458185203399</v>
      </c>
      <c r="H458" s="33">
        <f>Таблица1[[#This Row],[Цена за мм/ручей]]/1.3</f>
        <v>73.168813988617998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</row>
    <row r="459" spans="1:71" s="2" customFormat="1" outlineLevel="3" x14ac:dyDescent="0.25">
      <c r="A459" s="1" t="s">
        <v>445</v>
      </c>
      <c r="B459" s="1" t="s">
        <v>408</v>
      </c>
      <c r="C459" s="21">
        <v>2840</v>
      </c>
      <c r="D459" s="26" t="s">
        <v>2</v>
      </c>
      <c r="E459" s="3">
        <v>481.49999999999994</v>
      </c>
      <c r="F459" s="5">
        <f t="shared" si="20"/>
        <v>56746.491619914872</v>
      </c>
      <c r="G459" s="33">
        <v>105.08609559243494</v>
      </c>
      <c r="H459" s="33">
        <f>Таблица1[[#This Row],[Цена за мм/ручей]]/1.3</f>
        <v>80.835458148026873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</row>
    <row r="460" spans="1:71" s="2" customFormat="1" outlineLevel="3" x14ac:dyDescent="0.25">
      <c r="A460" s="1" t="s">
        <v>445</v>
      </c>
      <c r="B460" s="1" t="s">
        <v>409</v>
      </c>
      <c r="C460" s="21">
        <v>3200</v>
      </c>
      <c r="D460" s="26" t="s">
        <v>2</v>
      </c>
      <c r="E460" s="3">
        <v>481.49999999999994</v>
      </c>
      <c r="F460" s="5">
        <f t="shared" si="20"/>
        <v>68276.447327901813</v>
      </c>
      <c r="G460" s="33">
        <v>126.4378654220404</v>
      </c>
      <c r="H460" s="33">
        <f>Таблица1[[#This Row],[Цена за мм/ручей]]/1.3</f>
        <v>97.259896478492621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</row>
    <row r="461" spans="1:71" s="2" customFormat="1" outlineLevel="3" x14ac:dyDescent="0.25">
      <c r="A461" s="1" t="s">
        <v>445</v>
      </c>
      <c r="B461" s="1" t="s">
        <v>410</v>
      </c>
      <c r="C461" s="21">
        <v>4000</v>
      </c>
      <c r="D461" s="26" t="s">
        <v>2</v>
      </c>
      <c r="E461" s="3">
        <v>481.49999999999994</v>
      </c>
      <c r="F461" s="5">
        <f t="shared" si="20"/>
        <v>85594.264158522739</v>
      </c>
      <c r="G461" s="33">
        <v>158.50789658985693</v>
      </c>
      <c r="H461" s="33">
        <f>Таблица1[[#This Row],[Цена за мм/ручей]]/1.3</f>
        <v>121.92915122296687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</row>
    <row r="462" spans="1:71" s="2" customFormat="1" outlineLevel="3" x14ac:dyDescent="0.25">
      <c r="A462" s="1" t="s">
        <v>446</v>
      </c>
      <c r="B462" s="1" t="s">
        <v>397</v>
      </c>
      <c r="C462" s="21">
        <v>1224</v>
      </c>
      <c r="D462" s="26" t="s">
        <v>2</v>
      </c>
      <c r="E462" s="3">
        <v>846</v>
      </c>
      <c r="F462" s="5">
        <f>G462*470</f>
        <v>71830.178801686678</v>
      </c>
      <c r="G462" s="33">
        <v>152.83016766316314</v>
      </c>
      <c r="H462" s="33">
        <f>Таблица1[[#This Row],[Цена за мм/ручей]]/1.3</f>
        <v>117.56166743320242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</row>
    <row r="463" spans="1:71" s="2" customFormat="1" outlineLevel="3" x14ac:dyDescent="0.25">
      <c r="A463" s="1" t="s">
        <v>446</v>
      </c>
      <c r="B463" s="1" t="s">
        <v>397</v>
      </c>
      <c r="C463" s="21">
        <v>1224</v>
      </c>
      <c r="D463" s="26" t="s">
        <v>2</v>
      </c>
      <c r="E463" s="3">
        <v>676.8</v>
      </c>
      <c r="F463" s="5">
        <f>G463*470</f>
        <v>71830.178801686678</v>
      </c>
      <c r="G463" s="33">
        <v>152.83016766316314</v>
      </c>
      <c r="H463" s="33">
        <f>Таблица1[[#This Row],[Цена за мм/ручей]]/1.3</f>
        <v>117.56166743320242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</row>
    <row r="464" spans="1:71" s="2" customFormat="1" outlineLevel="3" x14ac:dyDescent="0.25">
      <c r="A464" s="1" t="s">
        <v>446</v>
      </c>
      <c r="B464" s="1" t="s">
        <v>415</v>
      </c>
      <c r="C464" s="21">
        <v>1000</v>
      </c>
      <c r="D464" s="26" t="s">
        <v>2</v>
      </c>
      <c r="E464" s="3">
        <v>846</v>
      </c>
      <c r="F464" s="5">
        <f>G464*470</f>
        <v>61537.123982846912</v>
      </c>
      <c r="G464" s="33">
        <v>130.93005102733386</v>
      </c>
      <c r="H464" s="33">
        <f>Таблица1[[#This Row],[Цена за мм/ручей]]/1.3</f>
        <v>100.71542386717989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</row>
    <row r="465" spans="1:71" s="2" customFormat="1" outlineLevel="3" x14ac:dyDescent="0.25">
      <c r="A465" s="1" t="s">
        <v>509</v>
      </c>
      <c r="B465" s="1" t="s">
        <v>416</v>
      </c>
      <c r="C465" s="21">
        <v>1848</v>
      </c>
      <c r="D465" s="26" t="s">
        <v>2</v>
      </c>
      <c r="E465" s="3">
        <v>688.5</v>
      </c>
      <c r="F465" s="5">
        <f>G465*470</f>
        <v>55558.568954875431</v>
      </c>
      <c r="G465" s="33">
        <v>118.20972118058602</v>
      </c>
      <c r="H465" s="33">
        <f>Таблица1[[#This Row],[Цена за мм/ручей]]/1.3</f>
        <v>90.930554754296935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</row>
    <row r="466" spans="1:71" s="2" customFormat="1" outlineLevel="3" x14ac:dyDescent="0.25">
      <c r="A466" s="1" t="s">
        <v>509</v>
      </c>
      <c r="B466" s="1" t="s">
        <v>417</v>
      </c>
      <c r="C466" s="21">
        <v>2660</v>
      </c>
      <c r="D466" s="26" t="s">
        <v>2</v>
      </c>
      <c r="E466" s="3">
        <v>486.00000000000006</v>
      </c>
      <c r="F466" s="5">
        <f>G466*540</f>
        <v>98035.134542743035</v>
      </c>
      <c r="G466" s="33">
        <v>181.54654544952413</v>
      </c>
      <c r="H466" s="33">
        <f>Таблица1[[#This Row],[Цена за мм/ручей]]/1.3</f>
        <v>139.65118880732626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</row>
    <row r="467" spans="1:71" s="2" customFormat="1" outlineLevel="3" x14ac:dyDescent="0.25">
      <c r="A467" s="1" t="s">
        <v>509</v>
      </c>
      <c r="B467" s="1" t="s">
        <v>418</v>
      </c>
      <c r="C467" s="21">
        <v>4410</v>
      </c>
      <c r="D467" s="26" t="s">
        <v>2</v>
      </c>
      <c r="E467" s="3">
        <v>486.00000000000006</v>
      </c>
      <c r="F467" s="5">
        <f>G467*540</f>
        <v>144977.14920233557</v>
      </c>
      <c r="G467" s="33">
        <v>268.47620222654734</v>
      </c>
      <c r="H467" s="33">
        <f>Таблица1[[#This Row],[Цена за мм/ручей]]/1.3</f>
        <v>206.52015555888258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</row>
    <row r="468" spans="1:71" s="2" customFormat="1" outlineLevel="3" x14ac:dyDescent="0.25">
      <c r="A468" s="1" t="s">
        <v>509</v>
      </c>
      <c r="B468" s="1" t="s">
        <v>419</v>
      </c>
      <c r="C468" s="21">
        <v>994</v>
      </c>
      <c r="D468" s="26" t="s">
        <v>2</v>
      </c>
      <c r="E468" s="3">
        <v>1206</v>
      </c>
      <c r="F468" s="5">
        <f>G468*470</f>
        <v>40810.101585644341</v>
      </c>
      <c r="G468" s="33">
        <v>86.830003373711364</v>
      </c>
      <c r="H468" s="33">
        <f>Таблица1[[#This Row],[Цена за мм/ручей]]/1.3</f>
        <v>66.792310287470272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</row>
    <row r="469" spans="1:71" s="9" customFormat="1" outlineLevel="3" x14ac:dyDescent="0.25">
      <c r="A469" s="7" t="s">
        <v>510</v>
      </c>
      <c r="B469" s="7" t="s">
        <v>422</v>
      </c>
      <c r="C469" s="22">
        <v>625</v>
      </c>
      <c r="D469" s="27" t="s">
        <v>2</v>
      </c>
      <c r="E469" s="8">
        <v>3240</v>
      </c>
      <c r="F469" s="6">
        <f>Таблица1[[#This Row],[Цена за мм/ручей]]*200</f>
        <v>10463.76</v>
      </c>
      <c r="G469" s="34">
        <v>52.318800000000003</v>
      </c>
      <c r="H469" s="34">
        <f>Таблица1[[#This Row],[Цена за мм/ручей]]/1.3</f>
        <v>40.245230769230773</v>
      </c>
    </row>
    <row r="470" spans="1:71" s="9" customFormat="1" outlineLevel="3" x14ac:dyDescent="0.25">
      <c r="A470" s="7" t="s">
        <v>510</v>
      </c>
      <c r="B470" s="7" t="s">
        <v>422</v>
      </c>
      <c r="C470" s="22">
        <v>625</v>
      </c>
      <c r="D470" s="27" t="s">
        <v>2</v>
      </c>
      <c r="E470" s="8">
        <v>1800</v>
      </c>
      <c r="F470" s="6">
        <f>Таблица1[[#This Row],[Цена за мм/ручей]]*200</f>
        <v>10463.76</v>
      </c>
      <c r="G470" s="34">
        <v>52.318800000000003</v>
      </c>
      <c r="H470" s="34">
        <f>Таблица1[[#This Row],[Цена за мм/ручей]]/1.3</f>
        <v>40.245230769230773</v>
      </c>
    </row>
    <row r="471" spans="1:71" s="9" customFormat="1" outlineLevel="3" x14ac:dyDescent="0.25">
      <c r="A471" s="7" t="s">
        <v>510</v>
      </c>
      <c r="B471" s="7" t="s">
        <v>422</v>
      </c>
      <c r="C471" s="22">
        <v>625</v>
      </c>
      <c r="D471" s="27" t="s">
        <v>2</v>
      </c>
      <c r="E471" s="8">
        <v>1800</v>
      </c>
      <c r="F471" s="6">
        <f>Таблица1[[#This Row],[Цена за мм/ручей]]*200</f>
        <v>10463.76</v>
      </c>
      <c r="G471" s="34">
        <v>52.318800000000003</v>
      </c>
      <c r="H471" s="34">
        <f>Таблица1[[#This Row],[Цена за мм/ручей]]/1.3</f>
        <v>40.245230769230773</v>
      </c>
    </row>
    <row r="472" spans="1:71" s="9" customFormat="1" outlineLevel="3" x14ac:dyDescent="0.25">
      <c r="A472" s="7" t="s">
        <v>510</v>
      </c>
      <c r="B472" s="7" t="s">
        <v>422</v>
      </c>
      <c r="C472" s="22">
        <v>625</v>
      </c>
      <c r="D472" s="27" t="s">
        <v>2</v>
      </c>
      <c r="E472" s="8">
        <v>720</v>
      </c>
      <c r="F472" s="6">
        <f>Таблица1[[#This Row],[Цена за мм/ручей]]*200</f>
        <v>10463.76</v>
      </c>
      <c r="G472" s="34">
        <v>52.318800000000003</v>
      </c>
      <c r="H472" s="34">
        <f>Таблица1[[#This Row],[Цена за мм/ручей]]/1.3</f>
        <v>40.245230769230773</v>
      </c>
    </row>
    <row r="473" spans="1:71" s="2" customFormat="1" outlineLevel="3" x14ac:dyDescent="0.25">
      <c r="A473" s="1" t="s">
        <v>451</v>
      </c>
      <c r="B473" s="1" t="s">
        <v>426</v>
      </c>
      <c r="C473" s="21">
        <v>3850</v>
      </c>
      <c r="D473" s="26" t="s">
        <v>2</v>
      </c>
      <c r="E473" s="3">
        <v>1692</v>
      </c>
      <c r="F473" s="5">
        <f>G473*470</f>
        <v>92280.675347280194</v>
      </c>
      <c r="G473" s="33">
        <v>196.34186244102168</v>
      </c>
      <c r="H473" s="33">
        <f>Таблица1[[#This Row],[Цена за мм/ручей]]/1.3</f>
        <v>151.03220187770899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</row>
    <row r="474" spans="1:71" s="2" customFormat="1" outlineLevel="3" x14ac:dyDescent="0.25">
      <c r="A474" s="1" t="s">
        <v>451</v>
      </c>
      <c r="B474" s="1" t="s">
        <v>417</v>
      </c>
      <c r="C474" s="21">
        <v>2660</v>
      </c>
      <c r="D474" s="26" t="s">
        <v>2</v>
      </c>
      <c r="E474" s="3">
        <v>486.00000000000006</v>
      </c>
      <c r="F474" s="5">
        <f>G474*540</f>
        <v>81695.276350863671</v>
      </c>
      <c r="G474" s="33">
        <v>151.28754879789568</v>
      </c>
      <c r="H474" s="33">
        <f>Таблица1[[#This Row],[Цена за мм/ручей]]/1.3</f>
        <v>116.37503753684283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</row>
    <row r="475" spans="1:71" s="2" customFormat="1" outlineLevel="3" x14ac:dyDescent="0.25">
      <c r="A475" s="1" t="s">
        <v>451</v>
      </c>
      <c r="B475" s="1" t="s">
        <v>427</v>
      </c>
      <c r="C475" s="21">
        <v>3304</v>
      </c>
      <c r="D475" s="26" t="s">
        <v>2</v>
      </c>
      <c r="E475" s="3">
        <v>477</v>
      </c>
      <c r="F475" s="5">
        <f>G475*540</f>
        <v>93904.102361852187</v>
      </c>
      <c r="G475" s="33">
        <v>173.89648585528184</v>
      </c>
      <c r="H475" s="33">
        <f>Таблица1[[#This Row],[Цена за мм/ручей]]/1.3</f>
        <v>133.76652758098604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</row>
    <row r="476" spans="1:71" s="2" customFormat="1" outlineLevel="3" x14ac:dyDescent="0.25">
      <c r="A476" s="1" t="s">
        <v>451</v>
      </c>
      <c r="B476" s="1" t="s">
        <v>430</v>
      </c>
      <c r="C476" s="21">
        <v>1764</v>
      </c>
      <c r="D476" s="26" t="s">
        <v>2</v>
      </c>
      <c r="E476" s="3">
        <v>846</v>
      </c>
      <c r="F476" s="5">
        <f>G476*470</f>
        <v>45620.004069536801</v>
      </c>
      <c r="G476" s="33">
        <v>97.063838445822981</v>
      </c>
      <c r="H476" s="33">
        <f>Таблица1[[#This Row],[Цена за мм/ручей]]/1.3</f>
        <v>74.664491112171518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</row>
    <row r="477" spans="1:71" s="2" customFormat="1" outlineLevel="3" x14ac:dyDescent="0.25">
      <c r="A477" s="1" t="s">
        <v>511</v>
      </c>
      <c r="B477" s="1" t="s">
        <v>431</v>
      </c>
      <c r="C477" s="21">
        <v>3500</v>
      </c>
      <c r="D477" s="26" t="s">
        <v>2</v>
      </c>
      <c r="E477" s="3">
        <v>450</v>
      </c>
      <c r="F477" s="5">
        <f>G477*250</f>
        <v>180584.1350061711</v>
      </c>
      <c r="G477" s="33">
        <v>722.33654002468438</v>
      </c>
      <c r="H477" s="33">
        <f>Таблица1[[#This Row],[Цена за мм/ручей]]/1.3</f>
        <v>555.6434923266803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</row>
    <row r="478" spans="1:71" x14ac:dyDescent="0.25">
      <c r="C478" s="4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</row>
    <row r="479" spans="1:71" x14ac:dyDescent="0.25"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</row>
    <row r="480" spans="1:71" x14ac:dyDescent="0.25"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</row>
    <row r="481" spans="9:71" x14ac:dyDescent="0.25"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</row>
    <row r="482" spans="9:71" x14ac:dyDescent="0.25"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</row>
    <row r="483" spans="9:71" x14ac:dyDescent="0.25"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</row>
    <row r="484" spans="9:71" x14ac:dyDescent="0.25"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</row>
    <row r="485" spans="9:71" x14ac:dyDescent="0.25"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</row>
    <row r="486" spans="9:71" x14ac:dyDescent="0.25"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</row>
    <row r="487" spans="9:71" x14ac:dyDescent="0.25"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</row>
    <row r="488" spans="9:71" x14ac:dyDescent="0.25"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</row>
    <row r="489" spans="9:71" x14ac:dyDescent="0.25"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</row>
    <row r="490" spans="9:71" x14ac:dyDescent="0.25"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</row>
    <row r="491" spans="9:71" x14ac:dyDescent="0.25"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</row>
  </sheetData>
  <autoFilter ref="A2:A491"/>
  <sortState ref="A2:N274">
    <sortCondition descending="1" ref="A2:A274"/>
  </sortState>
  <mergeCells count="1">
    <mergeCell ref="B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Тимофеев Мирон</dc:creator>
  <cp:lastModifiedBy>Цветков Дмитрий</cp:lastModifiedBy>
  <cp:lastPrinted>2019-05-23T13:27:51Z</cp:lastPrinted>
  <dcterms:created xsi:type="dcterms:W3CDTF">2019-05-17T14:25:05Z</dcterms:created>
  <dcterms:modified xsi:type="dcterms:W3CDTF">2019-06-05T10:04:25Z</dcterms:modified>
</cp:coreProperties>
</file>